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7650" tabRatio="354" firstSheet="3" activeTab="3"/>
  </bookViews>
  <sheets>
    <sheet name="3. Ejecución Pptal Fuentes." sheetId="55" state="hidden" r:id="rId1"/>
    <sheet name="13. Logística - Procesos" sheetId="35" state="hidden" r:id="rId2"/>
    <sheet name="20. Carga y Producción Judi (e)" sheetId="60" state="hidden" r:id="rId3"/>
    <sheet name="BOLETIN" sheetId="62" r:id="rId4"/>
    <sheet name="NCPP " sheetId="64" r:id="rId5"/>
    <sheet name="MODULO VIOLENCIA" sheetId="65" r:id="rId6"/>
    <sheet name="Hoja2" sheetId="66" r:id="rId7"/>
    <sheet name="Hoja3" sheetId="67" r:id="rId8"/>
    <sheet name="Hoja4" sheetId="68" r:id="rId9"/>
  </sheets>
  <definedNames>
    <definedName name="_xlnm._FilterDatabase" localSheetId="3" hidden="1">BOLETIN!$A$220:$U$227</definedName>
    <definedName name="_xlnm._FilterDatabase" localSheetId="4" hidden="1">'NCPP '!$A$282:$W$292</definedName>
    <definedName name="_xlnm.Print_Area" localSheetId="1">'13. Logística - Procesos'!$C$4:$N$80</definedName>
    <definedName name="_xlnm.Print_Area" localSheetId="2">'20. Carga y Producción Judi (e)'!$C$5:$P$70</definedName>
    <definedName name="_xlnm.Print_Area" localSheetId="0">'3. Ejecución Pptal Fuentes.'!$A$1:$N$72</definedName>
    <definedName name="_xlnm.Print_Area" localSheetId="3">BOLETIN!$A$1:$U$522</definedName>
    <definedName name="_xlnm.Print_Area" localSheetId="5">'MODULO VIOLENCIA'!$A$1:$V$148</definedName>
    <definedName name="_xlnm.Print_Area" localSheetId="4">'NCPP '!$A$1:$W$351</definedName>
    <definedName name="BASE02" localSheetId="2">#REF!</definedName>
    <definedName name="BASE02" localSheetId="3">#REF!</definedName>
    <definedName name="BASE02" localSheetId="4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Boletín" localSheetId="4">#REF!</definedName>
    <definedName name="Boletín">#REF!</definedName>
    <definedName name="ww" localSheetId="3">#REF!</definedName>
    <definedName name="ww" localSheetId="4">#REF!</definedName>
    <definedName name="ww">#REF!</definedName>
  </definedNames>
  <calcPr calcId="124519"/>
</workbook>
</file>

<file path=xl/calcChain.xml><?xml version="1.0" encoding="utf-8"?>
<calcChain xmlns="http://schemas.openxmlformats.org/spreadsheetml/2006/main">
  <c r="T119" i="65"/>
  <c r="T423" i="62"/>
  <c r="T319"/>
  <c r="T269"/>
  <c r="T224"/>
  <c r="T255" i="64"/>
  <c r="S123" i="65"/>
  <c r="T357" i="62" l="1"/>
  <c r="R357"/>
  <c r="M357"/>
  <c r="S357" s="1"/>
  <c r="U357" s="1"/>
  <c r="D357"/>
  <c r="T356"/>
  <c r="R356"/>
  <c r="O356"/>
  <c r="M356"/>
  <c r="S356" s="1"/>
  <c r="U356" s="1"/>
  <c r="D356"/>
  <c r="T355"/>
  <c r="R355"/>
  <c r="M355"/>
  <c r="S355" s="1"/>
  <c r="U355" s="1"/>
  <c r="D355"/>
  <c r="T354"/>
  <c r="R354"/>
  <c r="M354"/>
  <c r="S354" s="1"/>
  <c r="U354" s="1"/>
  <c r="D354"/>
  <c r="T322"/>
  <c r="R322"/>
  <c r="O322"/>
  <c r="M322"/>
  <c r="S322" s="1"/>
  <c r="U322" s="1"/>
  <c r="D322"/>
  <c r="T321"/>
  <c r="R321"/>
  <c r="M321"/>
  <c r="S321" s="1"/>
  <c r="U321" s="1"/>
  <c r="D321"/>
  <c r="T320"/>
  <c r="S320"/>
  <c r="U320" s="1"/>
  <c r="R320"/>
  <c r="O320"/>
  <c r="M320"/>
  <c r="D320"/>
  <c r="R319"/>
  <c r="M319"/>
  <c r="S319" s="1"/>
  <c r="U319" s="1"/>
  <c r="D319"/>
  <c r="O355" l="1"/>
  <c r="O357"/>
  <c r="O354"/>
  <c r="O319"/>
  <c r="O321"/>
  <c r="T283" i="64" l="1"/>
  <c r="T147"/>
  <c r="M147"/>
  <c r="S147" s="1"/>
  <c r="T124" i="65" l="1"/>
  <c r="R124"/>
  <c r="M124"/>
  <c r="O124" s="1"/>
  <c r="D124"/>
  <c r="T123"/>
  <c r="R123"/>
  <c r="M123"/>
  <c r="U123" s="1"/>
  <c r="D123"/>
  <c r="T122"/>
  <c r="R122"/>
  <c r="M122"/>
  <c r="S122" s="1"/>
  <c r="D122"/>
  <c r="T121"/>
  <c r="R121"/>
  <c r="M121"/>
  <c r="S121" s="1"/>
  <c r="D121"/>
  <c r="T120"/>
  <c r="R120"/>
  <c r="M120"/>
  <c r="O120" s="1"/>
  <c r="D120"/>
  <c r="R119"/>
  <c r="M119"/>
  <c r="S119" s="1"/>
  <c r="D119"/>
  <c r="Q118"/>
  <c r="P118"/>
  <c r="N118"/>
  <c r="L118"/>
  <c r="K118"/>
  <c r="J118"/>
  <c r="I118"/>
  <c r="H118"/>
  <c r="G118"/>
  <c r="F118"/>
  <c r="C118"/>
  <c r="B118"/>
  <c r="M435" i="62"/>
  <c r="M436"/>
  <c r="T434"/>
  <c r="M184" i="64"/>
  <c r="M185"/>
  <c r="M186"/>
  <c r="M187"/>
  <c r="M188"/>
  <c r="M189"/>
  <c r="M190"/>
  <c r="M191"/>
  <c r="M192"/>
  <c r="M193"/>
  <c r="M194"/>
  <c r="M383" i="62"/>
  <c r="D118" i="65" l="1"/>
  <c r="O119"/>
  <c r="R118"/>
  <c r="O123"/>
  <c r="O122"/>
  <c r="U122"/>
  <c r="O121"/>
  <c r="U121"/>
  <c r="T118"/>
  <c r="M118"/>
  <c r="S120"/>
  <c r="U120" s="1"/>
  <c r="S124"/>
  <c r="U119"/>
  <c r="F183" i="62"/>
  <c r="G183"/>
  <c r="H183"/>
  <c r="I183"/>
  <c r="J183"/>
  <c r="K183"/>
  <c r="L183"/>
  <c r="E183"/>
  <c r="J150"/>
  <c r="K150"/>
  <c r="I150"/>
  <c r="Y30" i="67"/>
  <c r="T30"/>
  <c r="V30" s="1"/>
  <c r="K30"/>
  <c r="U21"/>
  <c r="S21"/>
  <c r="N21"/>
  <c r="T21" s="1"/>
  <c r="E21"/>
  <c r="U12"/>
  <c r="S12"/>
  <c r="N12"/>
  <c r="P12" s="1"/>
  <c r="E12"/>
  <c r="U124" i="65" l="1"/>
  <c r="U118" s="1"/>
  <c r="S118"/>
  <c r="O118"/>
  <c r="V21" i="67"/>
  <c r="Z30"/>
  <c r="P21"/>
  <c r="T12"/>
  <c r="V12" s="1"/>
  <c r="U14" i="66" l="1"/>
  <c r="S14"/>
  <c r="N14"/>
  <c r="P14" s="1"/>
  <c r="E14"/>
  <c r="U13"/>
  <c r="T13"/>
  <c r="S13"/>
  <c r="P13"/>
  <c r="E13"/>
  <c r="T14" l="1"/>
  <c r="V14" s="1"/>
  <c r="V13"/>
  <c r="T220" i="62" l="1"/>
  <c r="S436"/>
  <c r="C183" l="1"/>
  <c r="T184"/>
  <c r="T183" s="1"/>
  <c r="Q281" i="64"/>
  <c r="P281"/>
  <c r="N281"/>
  <c r="L281"/>
  <c r="K281"/>
  <c r="J281"/>
  <c r="I281"/>
  <c r="H281"/>
  <c r="G281"/>
  <c r="F281"/>
  <c r="R254"/>
  <c r="D269" i="62"/>
  <c r="M269"/>
  <c r="S269" s="1"/>
  <c r="R269"/>
  <c r="D270"/>
  <c r="D268" s="1"/>
  <c r="M270"/>
  <c r="S270" s="1"/>
  <c r="R270"/>
  <c r="T270"/>
  <c r="D271"/>
  <c r="M271"/>
  <c r="S271" s="1"/>
  <c r="R271"/>
  <c r="T271"/>
  <c r="D272"/>
  <c r="M272"/>
  <c r="O272" s="1"/>
  <c r="R272"/>
  <c r="T272"/>
  <c r="D273"/>
  <c r="M273"/>
  <c r="S273" s="1"/>
  <c r="R273"/>
  <c r="T273"/>
  <c r="D274"/>
  <c r="M274"/>
  <c r="O274" s="1"/>
  <c r="R274"/>
  <c r="T274"/>
  <c r="N416"/>
  <c r="R282" i="64"/>
  <c r="M226" i="62"/>
  <c r="S226" s="1"/>
  <c r="M223"/>
  <c r="S223" s="1"/>
  <c r="M284" i="64"/>
  <c r="O284" s="1"/>
  <c r="T417" i="62"/>
  <c r="M282" i="64"/>
  <c r="R184"/>
  <c r="R191"/>
  <c r="M146"/>
  <c r="O146" s="1"/>
  <c r="M255"/>
  <c r="M254"/>
  <c r="S254" s="1"/>
  <c r="U254" s="1"/>
  <c r="M222" i="62"/>
  <c r="S222" s="1"/>
  <c r="M182" i="64"/>
  <c r="S182" s="1"/>
  <c r="M183"/>
  <c r="S183" s="1"/>
  <c r="O184"/>
  <c r="O185"/>
  <c r="O186"/>
  <c r="S187"/>
  <c r="S188"/>
  <c r="O189"/>
  <c r="S190"/>
  <c r="S193"/>
  <c r="S194"/>
  <c r="M181"/>
  <c r="S181" s="1"/>
  <c r="M180"/>
  <c r="B281"/>
  <c r="C281"/>
  <c r="E281"/>
  <c r="V281"/>
  <c r="W281"/>
  <c r="B179"/>
  <c r="C179"/>
  <c r="E179"/>
  <c r="F179"/>
  <c r="G179"/>
  <c r="H179"/>
  <c r="I179"/>
  <c r="J179"/>
  <c r="K179"/>
  <c r="L179"/>
  <c r="N179"/>
  <c r="M520" i="62" s="1"/>
  <c r="P179" i="64"/>
  <c r="Q179"/>
  <c r="V179"/>
  <c r="W179"/>
  <c r="B145"/>
  <c r="E145"/>
  <c r="F145"/>
  <c r="G145"/>
  <c r="H145"/>
  <c r="I145"/>
  <c r="J145"/>
  <c r="K145"/>
  <c r="L145"/>
  <c r="N145"/>
  <c r="P145"/>
  <c r="Q145"/>
  <c r="V145"/>
  <c r="W145"/>
  <c r="B318" i="62"/>
  <c r="C318"/>
  <c r="E318"/>
  <c r="F318"/>
  <c r="G318"/>
  <c r="H318"/>
  <c r="I318"/>
  <c r="J318"/>
  <c r="K318"/>
  <c r="L318"/>
  <c r="N318"/>
  <c r="P318"/>
  <c r="Q318"/>
  <c r="B268"/>
  <c r="C268"/>
  <c r="E268"/>
  <c r="F268"/>
  <c r="G268"/>
  <c r="H268"/>
  <c r="I268"/>
  <c r="J268"/>
  <c r="K268"/>
  <c r="L268"/>
  <c r="N268"/>
  <c r="P268"/>
  <c r="Q268"/>
  <c r="B219"/>
  <c r="C219"/>
  <c r="E219"/>
  <c r="F219"/>
  <c r="G219"/>
  <c r="H219"/>
  <c r="I219"/>
  <c r="J219"/>
  <c r="K219"/>
  <c r="L219"/>
  <c r="N219"/>
  <c r="P219"/>
  <c r="Q219"/>
  <c r="O383"/>
  <c r="D185" i="64"/>
  <c r="T185"/>
  <c r="R185"/>
  <c r="R147"/>
  <c r="D147"/>
  <c r="T116" i="62"/>
  <c r="T221"/>
  <c r="R228"/>
  <c r="T228"/>
  <c r="M228"/>
  <c r="S228" s="1"/>
  <c r="D228"/>
  <c r="B253" i="64"/>
  <c r="B416" i="62"/>
  <c r="B380"/>
  <c r="B353"/>
  <c r="C115"/>
  <c r="B183"/>
  <c r="R293" i="64"/>
  <c r="T293"/>
  <c r="M293"/>
  <c r="O293" s="1"/>
  <c r="D293"/>
  <c r="T193"/>
  <c r="T194"/>
  <c r="U194" s="1"/>
  <c r="D291"/>
  <c r="D292"/>
  <c r="T284"/>
  <c r="T285"/>
  <c r="T286"/>
  <c r="T287"/>
  <c r="T288"/>
  <c r="T289"/>
  <c r="T290"/>
  <c r="T291"/>
  <c r="T292"/>
  <c r="M288"/>
  <c r="S288" s="1"/>
  <c r="M289"/>
  <c r="O289" s="1"/>
  <c r="M290"/>
  <c r="O290" s="1"/>
  <c r="M291"/>
  <c r="S291" s="1"/>
  <c r="M292"/>
  <c r="S292" s="1"/>
  <c r="M382" i="62"/>
  <c r="S382" s="1"/>
  <c r="M384"/>
  <c r="S384" s="1"/>
  <c r="M385"/>
  <c r="O385" s="1"/>
  <c r="M225"/>
  <c r="O225" s="1"/>
  <c r="M224"/>
  <c r="S224" s="1"/>
  <c r="D282" i="64"/>
  <c r="S282"/>
  <c r="T282"/>
  <c r="D283"/>
  <c r="M283"/>
  <c r="S283" s="1"/>
  <c r="U283" s="1"/>
  <c r="R283"/>
  <c r="D284"/>
  <c r="R284"/>
  <c r="D285"/>
  <c r="M285"/>
  <c r="O285" s="1"/>
  <c r="R285"/>
  <c r="D286"/>
  <c r="M286"/>
  <c r="O286" s="1"/>
  <c r="R286"/>
  <c r="D287"/>
  <c r="M287"/>
  <c r="O287" s="1"/>
  <c r="R287"/>
  <c r="D288"/>
  <c r="R288"/>
  <c r="D289"/>
  <c r="R289"/>
  <c r="D290"/>
  <c r="R290"/>
  <c r="R291"/>
  <c r="R292"/>
  <c r="E380" i="62"/>
  <c r="F380"/>
  <c r="T184" i="64"/>
  <c r="D184"/>
  <c r="B115" i="62"/>
  <c r="T381"/>
  <c r="D146" i="64"/>
  <c r="R146"/>
  <c r="T146"/>
  <c r="T145" s="1"/>
  <c r="D180"/>
  <c r="R180"/>
  <c r="T180"/>
  <c r="D181"/>
  <c r="R181"/>
  <c r="T181"/>
  <c r="D182"/>
  <c r="R182"/>
  <c r="T182"/>
  <c r="D183"/>
  <c r="R183"/>
  <c r="T183"/>
  <c r="D186"/>
  <c r="R186"/>
  <c r="T186"/>
  <c r="D187"/>
  <c r="R187"/>
  <c r="T187"/>
  <c r="D188"/>
  <c r="R188"/>
  <c r="T188"/>
  <c r="D189"/>
  <c r="R189"/>
  <c r="T189"/>
  <c r="D190"/>
  <c r="R190"/>
  <c r="T190"/>
  <c r="D191"/>
  <c r="S191"/>
  <c r="T191"/>
  <c r="D192"/>
  <c r="O192"/>
  <c r="R192"/>
  <c r="T192"/>
  <c r="D193"/>
  <c r="R193"/>
  <c r="D194"/>
  <c r="R194"/>
  <c r="C253"/>
  <c r="E253"/>
  <c r="F253"/>
  <c r="G253"/>
  <c r="H253"/>
  <c r="I253"/>
  <c r="J253"/>
  <c r="K253"/>
  <c r="L253"/>
  <c r="N253"/>
  <c r="P253"/>
  <c r="Q253"/>
  <c r="V253"/>
  <c r="W253"/>
  <c r="T254"/>
  <c r="D255"/>
  <c r="D253" s="1"/>
  <c r="R255"/>
  <c r="E115" i="62"/>
  <c r="F115"/>
  <c r="G115"/>
  <c r="H115"/>
  <c r="I115"/>
  <c r="J115"/>
  <c r="K115"/>
  <c r="L115"/>
  <c r="P115"/>
  <c r="Q115"/>
  <c r="D116"/>
  <c r="M116"/>
  <c r="O116" s="1"/>
  <c r="R116"/>
  <c r="D117"/>
  <c r="M117"/>
  <c r="S117" s="1"/>
  <c r="R117"/>
  <c r="T117"/>
  <c r="D118"/>
  <c r="M118"/>
  <c r="S118" s="1"/>
  <c r="R118"/>
  <c r="T118"/>
  <c r="B150"/>
  <c r="C150"/>
  <c r="N150"/>
  <c r="P150"/>
  <c r="Q150"/>
  <c r="D151"/>
  <c r="D150" s="1"/>
  <c r="M151"/>
  <c r="O151" s="1"/>
  <c r="O150" s="1"/>
  <c r="R151"/>
  <c r="R150" s="1"/>
  <c r="T151"/>
  <c r="T150" s="1"/>
  <c r="P183"/>
  <c r="Q183"/>
  <c r="D184"/>
  <c r="D183" s="1"/>
  <c r="M184"/>
  <c r="M183" s="1"/>
  <c r="R184"/>
  <c r="R183" s="1"/>
  <c r="D220"/>
  <c r="M220"/>
  <c r="R220"/>
  <c r="D221"/>
  <c r="M221"/>
  <c r="S221" s="1"/>
  <c r="R221"/>
  <c r="D222"/>
  <c r="R222"/>
  <c r="T222"/>
  <c r="D223"/>
  <c r="R223"/>
  <c r="T223"/>
  <c r="D224"/>
  <c r="R224"/>
  <c r="D225"/>
  <c r="R225"/>
  <c r="T225"/>
  <c r="D226"/>
  <c r="R226"/>
  <c r="T226"/>
  <c r="D227"/>
  <c r="M227"/>
  <c r="S227" s="1"/>
  <c r="R227"/>
  <c r="T227"/>
  <c r="C353"/>
  <c r="E353"/>
  <c r="F353"/>
  <c r="G353"/>
  <c r="H353"/>
  <c r="I353"/>
  <c r="J353"/>
  <c r="K353"/>
  <c r="L353"/>
  <c r="N353"/>
  <c r="P353"/>
  <c r="Q353"/>
  <c r="C380"/>
  <c r="G380"/>
  <c r="H380"/>
  <c r="I380"/>
  <c r="J380"/>
  <c r="K380"/>
  <c r="L380"/>
  <c r="N380"/>
  <c r="P380"/>
  <c r="Q380"/>
  <c r="D381"/>
  <c r="M381"/>
  <c r="O381" s="1"/>
  <c r="R381"/>
  <c r="D382"/>
  <c r="R382"/>
  <c r="T382"/>
  <c r="D383"/>
  <c r="R383"/>
  <c r="T383"/>
  <c r="D384"/>
  <c r="R384"/>
  <c r="T384"/>
  <c r="D385"/>
  <c r="R385"/>
  <c r="T385"/>
  <c r="C416"/>
  <c r="E416"/>
  <c r="F416"/>
  <c r="G416"/>
  <c r="H416"/>
  <c r="I416"/>
  <c r="J416"/>
  <c r="K416"/>
  <c r="L416"/>
  <c r="P416"/>
  <c r="Q416"/>
  <c r="D417"/>
  <c r="M417"/>
  <c r="S417" s="1"/>
  <c r="R417"/>
  <c r="D418"/>
  <c r="M418"/>
  <c r="S418" s="1"/>
  <c r="R418"/>
  <c r="T418"/>
  <c r="D419"/>
  <c r="M419"/>
  <c r="O419" s="1"/>
  <c r="R419"/>
  <c r="T419"/>
  <c r="D420"/>
  <c r="M420"/>
  <c r="S420" s="1"/>
  <c r="R420"/>
  <c r="T420"/>
  <c r="D421"/>
  <c r="M421"/>
  <c r="O421" s="1"/>
  <c r="R421"/>
  <c r="T421"/>
  <c r="D422"/>
  <c r="M422"/>
  <c r="S422" s="1"/>
  <c r="R422"/>
  <c r="T422"/>
  <c r="D423"/>
  <c r="M423"/>
  <c r="O423" s="1"/>
  <c r="R423"/>
  <c r="D424"/>
  <c r="M424"/>
  <c r="O424" s="1"/>
  <c r="R424"/>
  <c r="T424"/>
  <c r="D425"/>
  <c r="M425"/>
  <c r="O425" s="1"/>
  <c r="R425"/>
  <c r="T425"/>
  <c r="D426"/>
  <c r="M426"/>
  <c r="S426" s="1"/>
  <c r="R426"/>
  <c r="T426"/>
  <c r="D427"/>
  <c r="M427"/>
  <c r="O427" s="1"/>
  <c r="R427"/>
  <c r="T427"/>
  <c r="D428"/>
  <c r="M428"/>
  <c r="O428" s="1"/>
  <c r="R428"/>
  <c r="T428"/>
  <c r="D429"/>
  <c r="M429"/>
  <c r="O429" s="1"/>
  <c r="R429"/>
  <c r="T429"/>
  <c r="D430"/>
  <c r="M430"/>
  <c r="S430" s="1"/>
  <c r="R430"/>
  <c r="T430"/>
  <c r="D431"/>
  <c r="M431"/>
  <c r="O431" s="1"/>
  <c r="R431"/>
  <c r="T431"/>
  <c r="D432"/>
  <c r="M432"/>
  <c r="S432" s="1"/>
  <c r="R432"/>
  <c r="T432"/>
  <c r="D433"/>
  <c r="M433"/>
  <c r="S433" s="1"/>
  <c r="R433"/>
  <c r="T433"/>
  <c r="D434"/>
  <c r="M434"/>
  <c r="O434" s="1"/>
  <c r="R434"/>
  <c r="D435"/>
  <c r="O435"/>
  <c r="R435"/>
  <c r="T435"/>
  <c r="D436"/>
  <c r="O436"/>
  <c r="R436"/>
  <c r="T436"/>
  <c r="E11" i="60"/>
  <c r="F11"/>
  <c r="H11"/>
  <c r="J11"/>
  <c r="K11"/>
  <c r="L11"/>
  <c r="M11"/>
  <c r="O11"/>
  <c r="O12"/>
  <c r="G13"/>
  <c r="G11"/>
  <c r="O13"/>
  <c r="G14"/>
  <c r="O14"/>
  <c r="E16"/>
  <c r="F16"/>
  <c r="H16"/>
  <c r="J16"/>
  <c r="K16"/>
  <c r="M16"/>
  <c r="O16"/>
  <c r="G18"/>
  <c r="L18"/>
  <c r="O18"/>
  <c r="G19"/>
  <c r="G16"/>
  <c r="L19"/>
  <c r="O19"/>
  <c r="G20"/>
  <c r="L20"/>
  <c r="O20"/>
  <c r="G21"/>
  <c r="L21"/>
  <c r="L16"/>
  <c r="O21"/>
  <c r="G22"/>
  <c r="L22"/>
  <c r="O22"/>
  <c r="G23"/>
  <c r="L23"/>
  <c r="O23"/>
  <c r="G24"/>
  <c r="L24"/>
  <c r="O24"/>
  <c r="G25"/>
  <c r="L25"/>
  <c r="O25"/>
  <c r="G26"/>
  <c r="L26"/>
  <c r="O26"/>
  <c r="G27"/>
  <c r="L27"/>
  <c r="O27"/>
  <c r="G28"/>
  <c r="L28"/>
  <c r="O28"/>
  <c r="G29"/>
  <c r="L29"/>
  <c r="O29"/>
  <c r="G30"/>
  <c r="L30"/>
  <c r="O30"/>
  <c r="G31"/>
  <c r="L31"/>
  <c r="O31"/>
  <c r="G32"/>
  <c r="L32"/>
  <c r="O32"/>
  <c r="G33"/>
  <c r="L33"/>
  <c r="O33"/>
  <c r="G34"/>
  <c r="L34"/>
  <c r="O34"/>
  <c r="G35"/>
  <c r="L35"/>
  <c r="O35"/>
  <c r="G36"/>
  <c r="L36"/>
  <c r="G37"/>
  <c r="L37"/>
  <c r="O37"/>
  <c r="G38"/>
  <c r="L38"/>
  <c r="O38"/>
  <c r="G39"/>
  <c r="L39"/>
  <c r="O39"/>
  <c r="G40"/>
  <c r="L40"/>
  <c r="O40"/>
  <c r="G41"/>
  <c r="L41"/>
  <c r="O41"/>
  <c r="G42"/>
  <c r="L42"/>
  <c r="O42"/>
  <c r="G43"/>
  <c r="L43"/>
  <c r="O43"/>
  <c r="G44"/>
  <c r="L44"/>
  <c r="O44"/>
  <c r="L45"/>
  <c r="G46"/>
  <c r="L46"/>
  <c r="O46"/>
  <c r="G47"/>
  <c r="L47"/>
  <c r="O47"/>
  <c r="G48"/>
  <c r="L48"/>
  <c r="O48"/>
  <c r="G49"/>
  <c r="L49"/>
  <c r="O49"/>
  <c r="E11" i="35"/>
  <c r="F11"/>
  <c r="G11"/>
  <c r="H11"/>
  <c r="J11"/>
  <c r="L11"/>
  <c r="K11"/>
  <c r="M11"/>
  <c r="L13"/>
  <c r="M13"/>
  <c r="L14"/>
  <c r="M14"/>
  <c r="L15"/>
  <c r="M15"/>
  <c r="L16"/>
  <c r="M16"/>
  <c r="L17"/>
  <c r="M17"/>
  <c r="L18"/>
  <c r="M18"/>
  <c r="E22"/>
  <c r="E20"/>
  <c r="F22"/>
  <c r="G22"/>
  <c r="L22"/>
  <c r="H22"/>
  <c r="J22"/>
  <c r="K22"/>
  <c r="K20"/>
  <c r="L23"/>
  <c r="M23"/>
  <c r="E25"/>
  <c r="F25"/>
  <c r="F20"/>
  <c r="G25"/>
  <c r="L25"/>
  <c r="H25"/>
  <c r="M25"/>
  <c r="H20"/>
  <c r="M20"/>
  <c r="J25"/>
  <c r="J20"/>
  <c r="K25"/>
  <c r="F86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O38"/>
  <c r="O40"/>
  <c r="O42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2"/>
  <c r="M52"/>
  <c r="L54"/>
  <c r="M54"/>
  <c r="L55"/>
  <c r="M55"/>
  <c r="L56"/>
  <c r="M56"/>
  <c r="E85"/>
  <c r="D11" i="55"/>
  <c r="E11"/>
  <c r="E9"/>
  <c r="F9"/>
  <c r="H11"/>
  <c r="H9"/>
  <c r="I11"/>
  <c r="J11"/>
  <c r="J9"/>
  <c r="K11"/>
  <c r="L11"/>
  <c r="L9"/>
  <c r="F12"/>
  <c r="M12"/>
  <c r="F13"/>
  <c r="M13"/>
  <c r="N13"/>
  <c r="F14"/>
  <c r="M14"/>
  <c r="N14"/>
  <c r="F15"/>
  <c r="M15"/>
  <c r="N15"/>
  <c r="F16"/>
  <c r="M16"/>
  <c r="N16"/>
  <c r="D17"/>
  <c r="E17"/>
  <c r="H17"/>
  <c r="I17"/>
  <c r="I9"/>
  <c r="J17"/>
  <c r="K17"/>
  <c r="K9"/>
  <c r="L17"/>
  <c r="F18"/>
  <c r="M18"/>
  <c r="F19"/>
  <c r="M19"/>
  <c r="M17"/>
  <c r="N17"/>
  <c r="S192" i="64"/>
  <c r="U192" s="1"/>
  <c r="D9" i="55"/>
  <c r="F85" i="35"/>
  <c r="S255" i="64"/>
  <c r="M22" i="35"/>
  <c r="N18" i="55"/>
  <c r="G20" i="35"/>
  <c r="L20"/>
  <c r="F17" i="55"/>
  <c r="O191" i="64"/>
  <c r="E86" i="35"/>
  <c r="F11" i="55"/>
  <c r="N19"/>
  <c r="O254" i="64"/>
  <c r="N12" i="55"/>
  <c r="S289" i="64"/>
  <c r="O282"/>
  <c r="S434" i="62"/>
  <c r="U434" s="1"/>
  <c r="M11" i="55"/>
  <c r="N11"/>
  <c r="M9"/>
  <c r="N9"/>
  <c r="S285" i="64"/>
  <c r="O190"/>
  <c r="O194"/>
  <c r="S383" i="62"/>
  <c r="O118"/>
  <c r="S186" i="64"/>
  <c r="S274" i="62"/>
  <c r="U274" s="1"/>
  <c r="S385"/>
  <c r="U385" s="1"/>
  <c r="S290" i="64"/>
  <c r="U290" s="1"/>
  <c r="S286"/>
  <c r="S284"/>
  <c r="U284" s="1"/>
  <c r="O193"/>
  <c r="S189"/>
  <c r="O188"/>
  <c r="O187"/>
  <c r="S185"/>
  <c r="S184"/>
  <c r="U184" s="1"/>
  <c r="S435" i="62"/>
  <c r="O292" i="64" l="1"/>
  <c r="U291"/>
  <c r="O283"/>
  <c r="R253"/>
  <c r="U435" i="62"/>
  <c r="O227"/>
  <c r="U382"/>
  <c r="U273"/>
  <c r="U271"/>
  <c r="U289" i="64"/>
  <c r="U286"/>
  <c r="U282"/>
  <c r="M253"/>
  <c r="U191"/>
  <c r="T268" i="62"/>
  <c r="U417"/>
  <c r="D115"/>
  <c r="O226"/>
  <c r="U226"/>
  <c r="O273"/>
  <c r="S225"/>
  <c r="U225" s="1"/>
  <c r="U118"/>
  <c r="U117"/>
  <c r="O417"/>
  <c r="O271"/>
  <c r="O228"/>
  <c r="S272"/>
  <c r="U272" s="1"/>
  <c r="O353"/>
  <c r="O117"/>
  <c r="O184"/>
  <c r="O183" s="1"/>
  <c r="U426"/>
  <c r="U420"/>
  <c r="U418"/>
  <c r="T115"/>
  <c r="U224"/>
  <c r="U292" i="64"/>
  <c r="S293"/>
  <c r="U293" s="1"/>
  <c r="O291"/>
  <c r="U288"/>
  <c r="O288"/>
  <c r="S287"/>
  <c r="U287" s="1"/>
  <c r="R281"/>
  <c r="M281"/>
  <c r="U285"/>
  <c r="D281"/>
  <c r="E519" i="62"/>
  <c r="S253" i="64"/>
  <c r="O255"/>
  <c r="O253" s="1"/>
  <c r="U255"/>
  <c r="U253" s="1"/>
  <c r="T253"/>
  <c r="U193"/>
  <c r="U190"/>
  <c r="U189"/>
  <c r="U188"/>
  <c r="U187"/>
  <c r="B519" i="62"/>
  <c r="U186" i="64"/>
  <c r="U185"/>
  <c r="U183"/>
  <c r="O183"/>
  <c r="T179"/>
  <c r="U182"/>
  <c r="O182"/>
  <c r="U520" i="62"/>
  <c r="R179" i="64"/>
  <c r="P520" i="62"/>
  <c r="O181" i="64"/>
  <c r="M179"/>
  <c r="U181"/>
  <c r="D179"/>
  <c r="S180"/>
  <c r="U180" s="1"/>
  <c r="O180"/>
  <c r="R145"/>
  <c r="O147"/>
  <c r="O145" s="1"/>
  <c r="U147"/>
  <c r="D145"/>
  <c r="O433" i="62"/>
  <c r="U433"/>
  <c r="O432"/>
  <c r="U432"/>
  <c r="S431"/>
  <c r="U431" s="1"/>
  <c r="U430"/>
  <c r="O430"/>
  <c r="S429"/>
  <c r="U429" s="1"/>
  <c r="S428"/>
  <c r="U428" s="1"/>
  <c r="S427"/>
  <c r="U427" s="1"/>
  <c r="O426"/>
  <c r="S425"/>
  <c r="U425" s="1"/>
  <c r="S424"/>
  <c r="U424" s="1"/>
  <c r="S423"/>
  <c r="U423" s="1"/>
  <c r="O422"/>
  <c r="U422"/>
  <c r="R416"/>
  <c r="S421"/>
  <c r="U421" s="1"/>
  <c r="O420"/>
  <c r="S419"/>
  <c r="O418"/>
  <c r="T416"/>
  <c r="M416"/>
  <c r="D416"/>
  <c r="D380"/>
  <c r="U384"/>
  <c r="O384"/>
  <c r="T380"/>
  <c r="O382"/>
  <c r="R380"/>
  <c r="M380"/>
  <c r="S381"/>
  <c r="U381" s="1"/>
  <c r="M353"/>
  <c r="T353"/>
  <c r="D353"/>
  <c r="R353"/>
  <c r="R318"/>
  <c r="D318"/>
  <c r="T318"/>
  <c r="M519"/>
  <c r="M521" s="1"/>
  <c r="M318"/>
  <c r="O318"/>
  <c r="U270"/>
  <c r="R268"/>
  <c r="M268"/>
  <c r="O270"/>
  <c r="O269"/>
  <c r="S268"/>
  <c r="U269"/>
  <c r="U228"/>
  <c r="U519"/>
  <c r="O221"/>
  <c r="U227"/>
  <c r="P519"/>
  <c r="O224"/>
  <c r="U223"/>
  <c r="O223"/>
  <c r="R219"/>
  <c r="O222"/>
  <c r="M219"/>
  <c r="U222"/>
  <c r="T219"/>
  <c r="D219"/>
  <c r="S184"/>
  <c r="S183" s="1"/>
  <c r="S151"/>
  <c r="U151" s="1"/>
  <c r="U150" s="1"/>
  <c r="M150"/>
  <c r="R115"/>
  <c r="O115"/>
  <c r="S116"/>
  <c r="U116" s="1"/>
  <c r="M115"/>
  <c r="M145" i="64"/>
  <c r="S146"/>
  <c r="S145" s="1"/>
  <c r="S220" i="62"/>
  <c r="U220" s="1"/>
  <c r="O220"/>
  <c r="E518"/>
  <c r="B518"/>
  <c r="U383"/>
  <c r="U221"/>
  <c r="T281" i="64"/>
  <c r="U184" i="62"/>
  <c r="U183" s="1"/>
  <c r="U436"/>
  <c r="O281" i="64" l="1"/>
  <c r="U281"/>
  <c r="S281"/>
  <c r="E520" i="62"/>
  <c r="B520"/>
  <c r="U521"/>
  <c r="P521"/>
  <c r="O179" i="64"/>
  <c r="I520" i="62"/>
  <c r="U179" i="64"/>
  <c r="S179"/>
  <c r="O416" i="62"/>
  <c r="S416"/>
  <c r="U419"/>
  <c r="U416" s="1"/>
  <c r="O380"/>
  <c r="U380"/>
  <c r="S380"/>
  <c r="U353"/>
  <c r="S353"/>
  <c r="S318"/>
  <c r="U318"/>
  <c r="U268"/>
  <c r="O268"/>
  <c r="O219"/>
  <c r="S150"/>
  <c r="I519"/>
  <c r="S115"/>
  <c r="U115" s="1"/>
  <c r="U146" i="64"/>
  <c r="U145" s="1"/>
  <c r="U219" i="62"/>
  <c r="S219"/>
  <c r="I521" l="1"/>
</calcChain>
</file>

<file path=xl/comments1.xml><?xml version="1.0" encoding="utf-8"?>
<comments xmlns="http://schemas.openxmlformats.org/spreadsheetml/2006/main">
  <authors>
    <author>Pjudicial</author>
  </authors>
  <commentList>
    <comment ref="Y120" author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carga del civil de concepcion el jup de concepcion 2da sala penal liquidadora de la sede central y 5to juzgado penal liquidador de la sede</t>
        </r>
      </text>
    </comment>
    <comment ref="A183" author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aún sigue apareciendo caraga pendiente en la 2da Sala liquidadora</t>
        </r>
      </text>
    </comment>
    <comment ref="A268" author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en carga procesal aparece aún el 5to juzgado penal liquidador</t>
        </r>
      </text>
    </comment>
    <comment ref="A271" author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sigue apareciendo carga en el 3er y 4to liquidador de hyo- sede central</t>
        </r>
      </text>
    </comment>
  </commentList>
</comments>
</file>

<file path=xl/comments2.xml><?xml version="1.0" encoding="utf-8"?>
<comments xmlns="http://schemas.openxmlformats.org/spreadsheetml/2006/main">
  <authors>
    <author>Pjudicial</author>
  </authors>
  <commentList>
    <comment ref="A281" author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no aparece el jup de concepcion </t>
        </r>
      </text>
    </comment>
  </commentList>
</comments>
</file>

<file path=xl/sharedStrings.xml><?xml version="1.0" encoding="utf-8"?>
<sst xmlns="http://schemas.openxmlformats.org/spreadsheetml/2006/main" count="1401" uniqueCount="350">
  <si>
    <t>Avance             %</t>
  </si>
  <si>
    <t>TOTAL</t>
  </si>
  <si>
    <t xml:space="preserve">  </t>
  </si>
  <si>
    <t>GASTO CORRIENTE</t>
  </si>
  <si>
    <t>GASTO DE CAPITAL</t>
  </si>
  <si>
    <t>FUENTE: Gerencia de Planificación - Sub Gerencia de Planes y Presupuesto</t>
  </si>
  <si>
    <t>DISTRITO JUDICIAL</t>
  </si>
  <si>
    <t>Tacna</t>
  </si>
  <si>
    <t>San Martín</t>
  </si>
  <si>
    <t>Piura</t>
  </si>
  <si>
    <t>Puno</t>
  </si>
  <si>
    <t>Loreto</t>
  </si>
  <si>
    <t>Lima</t>
  </si>
  <si>
    <t>Licitación Pública</t>
  </si>
  <si>
    <t>Concurso Público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</si>
  <si>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</si>
  <si>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</si>
  <si>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</si>
  <si>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</si>
  <si>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</si>
  <si>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</si>
  <si>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</si>
  <si>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</si>
  <si>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Ica</t>
  </si>
  <si>
    <t>La Libertad</t>
  </si>
  <si>
    <t>Lambayeque</t>
  </si>
  <si>
    <t>Madre de Dios</t>
  </si>
  <si>
    <t>Pasco</t>
  </si>
  <si>
    <t>Santa</t>
  </si>
  <si>
    <t>Tumbes</t>
  </si>
  <si>
    <t>Ucayali</t>
  </si>
  <si>
    <t>Gerencia General</t>
  </si>
  <si>
    <t>Donaciones y Transferencias</t>
  </si>
  <si>
    <t>CORTE SUPREMA</t>
  </si>
  <si>
    <t>DISTRITOS JUDICIALES</t>
  </si>
  <si>
    <t>Bienes y Servicios</t>
  </si>
  <si>
    <t>Otros Gastos</t>
  </si>
  <si>
    <t>Callao</t>
  </si>
  <si>
    <t>Cañete</t>
  </si>
  <si>
    <t>Huánuco</t>
  </si>
  <si>
    <t>Huaura</t>
  </si>
  <si>
    <t>Junín</t>
  </si>
  <si>
    <t>Lima Norte</t>
  </si>
  <si>
    <t xml:space="preserve">Moquegua </t>
  </si>
  <si>
    <t>2010</t>
  </si>
  <si>
    <t>Recursos Ordinarios</t>
  </si>
  <si>
    <t>CONCEPTO</t>
  </si>
  <si>
    <t>Lima Sur</t>
  </si>
  <si>
    <t>INGRESADOS</t>
  </si>
  <si>
    <t>CARGA PROCESAL</t>
  </si>
  <si>
    <t>Salas Superiores</t>
  </si>
  <si>
    <t>Juzgados de Paz Letrados</t>
  </si>
  <si>
    <t>Adjudicación de Menor Cuantía</t>
  </si>
  <si>
    <t>Adjudicación Directa Pública</t>
  </si>
  <si>
    <t>Adjudicación Directa Selectiva</t>
  </si>
  <si>
    <t>Exoneraciones</t>
  </si>
  <si>
    <t>2011</t>
  </si>
  <si>
    <t>PRESUPUESTO INSTITUCIONAL</t>
  </si>
  <si>
    <t>Recursos Propios</t>
  </si>
  <si>
    <t>Total</t>
  </si>
  <si>
    <t>(En Miles de Nuevos Soles)</t>
  </si>
  <si>
    <t>PENDIENTES</t>
  </si>
  <si>
    <t>Crédito</t>
  </si>
  <si>
    <t>Importe</t>
  </si>
  <si>
    <t>Importe                           (Miles de S/.)</t>
  </si>
  <si>
    <t>GERENCIA GENERAL</t>
  </si>
  <si>
    <t>SubGerencia Logística</t>
  </si>
  <si>
    <t>Pensiones y Otras Prestaciones Soc.</t>
  </si>
  <si>
    <t>Personal y Obligaciones Soc.</t>
  </si>
  <si>
    <t>Adquisición de Activos No Financ.</t>
  </si>
  <si>
    <t>Avance (%)</t>
  </si>
  <si>
    <t>N° de Procesos</t>
  </si>
  <si>
    <t>ÓRGANO                 JURISDICCIONAL</t>
  </si>
  <si>
    <t>PRODUCCIÓN JUDICIAL</t>
  </si>
  <si>
    <t>TIPO DE PROCESO</t>
  </si>
  <si>
    <t>AREA EJECUTORA</t>
  </si>
  <si>
    <t>PODER JUDICIAL: EJECUCION DEL PRESUPUESTO INSTITUCIONAL SEGÚN CATEGORÍA DEL GASTO, 2010-11</t>
  </si>
  <si>
    <t>CATEGORÍA                                                                 DEL GASTO</t>
  </si>
  <si>
    <t>Juzgados Especia-lizados y Mixtos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</si>
  <si>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</si>
  <si>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</si>
  <si>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</si>
  <si>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</si>
  <si>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</si>
  <si>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</si>
  <si>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</si>
  <si>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</si>
  <si>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</si>
  <si>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Programa Anual</t>
  </si>
  <si>
    <t>PRESUPUESTO INSTITUCIONAL MODIFICADO</t>
  </si>
  <si>
    <t>Var. % Producción 2011/2010</t>
  </si>
  <si>
    <t>Sullana</t>
  </si>
  <si>
    <t>PAC INICIAL</t>
  </si>
  <si>
    <t>Al mes de abril el Presupuesto Institucional Modificado  presenta una menor asignación presupuestal de 4% en la Fuente de Financiamiento Recursos Ordinarios. En tanto las Fuentes de Financiamiento de Recursos Directamente Recaudados presentan una mayor asignación de 62%  en comparación al año anterior.Cabe resaltar que el presupuesto Institucional Modificado de manera global presentó una asignación de 1.89% respecto al cierre del Presupuesto Institucional Modificado del año anterior.</t>
  </si>
  <si>
    <t xml:space="preserve">       Fuente: Sub Gerencia de Logística – Area de Apoyo a la Sub Gerencia de Logística</t>
  </si>
  <si>
    <t>Cortes Superiores</t>
  </si>
  <si>
    <t>Miles de 
S/.</t>
  </si>
  <si>
    <t>EJECUCIÓN                  ENERO-AGOSTO</t>
  </si>
  <si>
    <t>EJECUCIÓN ENERO-AGOSTO</t>
  </si>
  <si>
    <t>Ejecución Ene-Ago</t>
  </si>
  <si>
    <t>Enero-Octubre/2011</t>
  </si>
  <si>
    <t xml:space="preserve"> Enero-Octubre/2010-11</t>
  </si>
  <si>
    <t>Enero-Octubre/2010</t>
  </si>
  <si>
    <t>PAC OCTUBRE</t>
  </si>
  <si>
    <t>Enero-Octubre</t>
  </si>
  <si>
    <t>EJECUCIÓN DEL PLAN</t>
  </si>
  <si>
    <t>PLAN ANUAL DE CONTRATACIONES</t>
  </si>
  <si>
    <t>PODER JUDICIAL: EJECUCIÓN DEL PROGRAMA ANUAL DE CONTRATACIONES</t>
  </si>
  <si>
    <t>PODER JUDICIAL: CARGA PROCESAL Y PRODUCCIÓN DE EXPEDIENTES JUDICIALES EN TRÁMITE Y EJECUCIÓN</t>
  </si>
  <si>
    <t>COD_TIPO_DEP_SIS</t>
  </si>
  <si>
    <t>Prod</t>
  </si>
  <si>
    <t>DES_CORTE</t>
  </si>
  <si>
    <t>AMAZONAS</t>
  </si>
  <si>
    <t>ANCASH</t>
  </si>
  <si>
    <t>APURIMAC</t>
  </si>
  <si>
    <t>AREQUIPA</t>
  </si>
  <si>
    <t>AYACUCHO</t>
  </si>
  <si>
    <t>CAJAMARCA</t>
  </si>
  <si>
    <t>CALLAO</t>
  </si>
  <si>
    <t>CAÑETE</t>
  </si>
  <si>
    <t>CUSCO</t>
  </si>
  <si>
    <t>HUANCAVELICA</t>
  </si>
  <si>
    <t>HUANUCO</t>
  </si>
  <si>
    <t>HUAURA</t>
  </si>
  <si>
    <t>ICA</t>
  </si>
  <si>
    <t>JUNIN</t>
  </si>
  <si>
    <t>LA LIBERTAD</t>
  </si>
  <si>
    <t>LAMBAYEQUE</t>
  </si>
  <si>
    <t>LIMA</t>
  </si>
  <si>
    <t>LIMA NORTE</t>
  </si>
  <si>
    <t>LIMA SUR</t>
  </si>
  <si>
    <t>LORETO</t>
  </si>
  <si>
    <t>MADRE DE DIOS</t>
  </si>
  <si>
    <t>MOQUEGUA</t>
  </si>
  <si>
    <t>PASCO</t>
  </si>
  <si>
    <t>PIURA</t>
  </si>
  <si>
    <t>PUNO</t>
  </si>
  <si>
    <t>SAN MARTIN</t>
  </si>
  <si>
    <t>SANTA</t>
  </si>
  <si>
    <t>TACNA</t>
  </si>
  <si>
    <t>TUMBES</t>
  </si>
  <si>
    <t>UCAYALI</t>
  </si>
  <si>
    <t>INGRESOS</t>
  </si>
  <si>
    <t>PEND</t>
  </si>
  <si>
    <t>PROD</t>
  </si>
  <si>
    <t>pend</t>
  </si>
  <si>
    <t>ingreso</t>
  </si>
  <si>
    <t>resuelto</t>
  </si>
  <si>
    <t>Fuente: Gerencia de Planificación Sub-Gerencia de Estadística</t>
  </si>
  <si>
    <t>S. Penal y Jz. Supr.</t>
  </si>
  <si>
    <t>SumaDetotalingtramite</t>
  </si>
  <si>
    <t>CORTE SUPERIOR DE JUSTICIA DE JUNIN - UNIDAD DE PLANEAMIENTO Y DESARROLLO</t>
  </si>
  <si>
    <t xml:space="preserve"> BOLETÍN ESTADÍSTICO INSTITUCIONAL</t>
  </si>
  <si>
    <t>G</t>
  </si>
  <si>
    <t>EJEC.</t>
  </si>
  <si>
    <t>PROD. TOTAL ACUM.</t>
  </si>
  <si>
    <t>Corte Superior de Justicia de Junín</t>
  </si>
  <si>
    <t>Estadísticas Judiciales</t>
  </si>
  <si>
    <t>UNIDAD DE PLANEAMIENTO Y DESARROLLO - COORDINACIÓN DE ESTADÍSTICA</t>
  </si>
  <si>
    <t>Salas Superiores Mixtas</t>
  </si>
  <si>
    <t>H</t>
  </si>
  <si>
    <t>APELACIONES</t>
  </si>
  <si>
    <t>I</t>
  </si>
  <si>
    <t>DEPENDENCIA</t>
  </si>
  <si>
    <t>CARGA PROCESAL PENDIENTE</t>
  </si>
  <si>
    <t>B</t>
  </si>
  <si>
    <t>C=A+B</t>
  </si>
  <si>
    <t>Juzgados de Paz Letrado</t>
  </si>
  <si>
    <t>Juzgados Civiles</t>
  </si>
  <si>
    <t>Juzgados de Trabajo</t>
  </si>
  <si>
    <t>Juzgados de Familia</t>
  </si>
  <si>
    <t>Juzgados Mixtos</t>
  </si>
  <si>
    <t>TRÁM.</t>
  </si>
  <si>
    <t>TRÁM</t>
  </si>
  <si>
    <t>TOTAL CP</t>
  </si>
  <si>
    <t>OTROS EGRESOS</t>
  </si>
  <si>
    <t>Auto Final</t>
  </si>
  <si>
    <t>Concil.</t>
  </si>
  <si>
    <t>Inf. Final</t>
  </si>
  <si>
    <t>Conf.</t>
  </si>
  <si>
    <t>Rev.</t>
  </si>
  <si>
    <t>Anu.</t>
  </si>
  <si>
    <t>TOTAL EGRESOS</t>
  </si>
  <si>
    <t>EXPEDIENTES RESUELTOS</t>
  </si>
  <si>
    <t>Sent.</t>
  </si>
  <si>
    <t>Auto Improc.</t>
  </si>
  <si>
    <t>K</t>
  </si>
  <si>
    <t>L=D+E+F+G+H+I+J+K</t>
  </si>
  <si>
    <t>N=L+M</t>
  </si>
  <si>
    <t>P</t>
  </si>
  <si>
    <t>Q=O+P</t>
  </si>
  <si>
    <t>R=-A-L-O</t>
  </si>
  <si>
    <t>S=B-M-P</t>
  </si>
  <si>
    <t>T=C-N-Q</t>
  </si>
  <si>
    <t>T=R+S</t>
  </si>
  <si>
    <t>Juzgados Penales Liquidadores</t>
  </si>
  <si>
    <t>Salas Superiores Liquidadoras</t>
  </si>
  <si>
    <t xml:space="preserve">Auto Improc. </t>
  </si>
  <si>
    <t>1º JC Hyo</t>
  </si>
  <si>
    <t>2º JC Hyo</t>
  </si>
  <si>
    <t>3º JC Hyo</t>
  </si>
  <si>
    <t>5º JC Hyo</t>
  </si>
  <si>
    <t>6º JC Hyo</t>
  </si>
  <si>
    <t>JC Jauja</t>
  </si>
  <si>
    <t>1° JT Hyo</t>
  </si>
  <si>
    <t>JM Chupaca</t>
  </si>
  <si>
    <t>JM Junín</t>
  </si>
  <si>
    <t>JM Tarma</t>
  </si>
  <si>
    <t>JM Pampas</t>
  </si>
  <si>
    <t>JM La Oroya</t>
  </si>
  <si>
    <t>JPL Chupaca</t>
  </si>
  <si>
    <t>1º JPL Hyo</t>
  </si>
  <si>
    <t>3º JPL Hyo</t>
  </si>
  <si>
    <t>Sala Penal de Apelaciones</t>
  </si>
  <si>
    <t>Juzgados de Investigación Preparatoria</t>
  </si>
  <si>
    <t>1° JIP Hyo</t>
  </si>
  <si>
    <t>1° JIP Jauja</t>
  </si>
  <si>
    <t>1° JIP Tarma</t>
  </si>
  <si>
    <t>JIP Chupaca</t>
  </si>
  <si>
    <t>JIP La Oroya</t>
  </si>
  <si>
    <t>JUP Jauja</t>
  </si>
  <si>
    <t>JUP Pampas</t>
  </si>
  <si>
    <t>JUP Chupaca</t>
  </si>
  <si>
    <t>Auto No Ha Lug.</t>
  </si>
  <si>
    <t>JIP Concepción</t>
  </si>
  <si>
    <t>Juzgados Penales Colegiados</t>
  </si>
  <si>
    <t>Juzgados Penales Unipersonales</t>
  </si>
  <si>
    <t>1º JPL El Tambo</t>
  </si>
  <si>
    <t>2º JPL El Tambo</t>
  </si>
  <si>
    <t>3º JPL El Tambo</t>
  </si>
  <si>
    <t>CUADERNOS</t>
  </si>
  <si>
    <t>INGRES</t>
  </si>
  <si>
    <t>RESUEL</t>
  </si>
  <si>
    <t>1º JUP Hyo</t>
  </si>
  <si>
    <t>JUP La Oroya</t>
  </si>
  <si>
    <t>JPL Concepción</t>
  </si>
  <si>
    <t>JPL Laboral Hyo</t>
  </si>
  <si>
    <t>1º JPL Jauja</t>
  </si>
  <si>
    <t>1° JPL La Oroya</t>
  </si>
  <si>
    <t>2° JIP Hyo</t>
  </si>
  <si>
    <t>3° JIP Hyo</t>
  </si>
  <si>
    <t>4° JIP Hyo</t>
  </si>
  <si>
    <t>1° JUP Tarma</t>
  </si>
  <si>
    <t>Salas Superiores - Sede Central</t>
  </si>
  <si>
    <t>4º JC Hyo</t>
  </si>
  <si>
    <t>2° JT Hyo</t>
  </si>
  <si>
    <t>1° JPL Chilca</t>
  </si>
  <si>
    <t>JIP Junín</t>
  </si>
  <si>
    <t>JPC Hyo</t>
  </si>
  <si>
    <t>Sala Civil - Sede Central</t>
  </si>
  <si>
    <t>2º JPL Hyo</t>
  </si>
  <si>
    <t>JPL Cajas</t>
  </si>
  <si>
    <t>JPL Acobamba</t>
  </si>
  <si>
    <t>JPL Surcubamba</t>
  </si>
  <si>
    <t>JUP Junín</t>
  </si>
  <si>
    <t>JT Trans Hyo</t>
  </si>
  <si>
    <t>Sala Mixta - Tarma</t>
  </si>
  <si>
    <t>JPL Pampas</t>
  </si>
  <si>
    <t>3º JUP Hyo</t>
  </si>
  <si>
    <t>1º JPLq. Hyo</t>
  </si>
  <si>
    <t>2º JPLq. Hyo</t>
  </si>
  <si>
    <t>3º JPLq. Hyo</t>
  </si>
  <si>
    <t>4º JPLq. Hyo</t>
  </si>
  <si>
    <t>JPLq. Jauja</t>
  </si>
  <si>
    <t>JPLq. Tarma</t>
  </si>
  <si>
    <t>1º Juzg. Familia Hyo</t>
  </si>
  <si>
    <t>2º Juzg. Familia Hyo</t>
  </si>
  <si>
    <t>3º Juzg. Familia Hyo</t>
  </si>
  <si>
    <t>4º Juzg. Familia Hyo</t>
  </si>
  <si>
    <t>2º JPL Chilca</t>
  </si>
  <si>
    <t>SALA PENAL DE APELACIONES - SEDE CENTRAL</t>
  </si>
  <si>
    <t>2º JIP Tarma</t>
  </si>
  <si>
    <t>incidencia que se encuentra en la Coordinación de Informática de la CSJJU y Sub Gerencia de Estadística de la GG/PJ.</t>
  </si>
  <si>
    <t>El 3° Juzgado de Trabajo de Huancayo, no presenta información estadística en los meses de nov-dic, debido a una mala redistribución de expedientes por la conversión del juzgado en permanente,</t>
  </si>
  <si>
    <t>JPL Junín</t>
  </si>
  <si>
    <t xml:space="preserve"> </t>
  </si>
  <si>
    <t>3° JT Hyo</t>
  </si>
  <si>
    <t>2º JIP Jauja</t>
  </si>
  <si>
    <t xml:space="preserve">JIP Pampas* </t>
  </si>
  <si>
    <t>2º JUP Hyo*</t>
  </si>
  <si>
    <t>4º JUP Hyo*</t>
  </si>
  <si>
    <t>JPC Tarma</t>
  </si>
  <si>
    <t>RESUELTO</t>
  </si>
  <si>
    <t>TRAMITE</t>
  </si>
  <si>
    <t>EJECUCION</t>
  </si>
  <si>
    <t>RES. TRAM</t>
  </si>
  <si>
    <t>OK</t>
  </si>
  <si>
    <t>RES. EJE</t>
  </si>
  <si>
    <t>OET</t>
  </si>
  <si>
    <t>OEE</t>
  </si>
  <si>
    <t>1°JPL Tarma</t>
  </si>
  <si>
    <t>2° JPL Tarma</t>
  </si>
  <si>
    <t>2da Sala Laboral - Sede Central</t>
  </si>
  <si>
    <t>BOLETÍN ESTADÍSTICO INSTITUCIONAL</t>
  </si>
  <si>
    <t>JC Trans Pampas</t>
  </si>
  <si>
    <t>1ra Sala Laboral - Sede Central</t>
  </si>
  <si>
    <t>5° JIP Hyo</t>
  </si>
  <si>
    <t>5° JUP Hyo</t>
  </si>
  <si>
    <t>JUP Concepción</t>
  </si>
  <si>
    <t>JC. Concepción</t>
  </si>
  <si>
    <t xml:space="preserve">SALA PENAL DE APELACIONES - TRANSITORIA </t>
  </si>
  <si>
    <t>6° JIP Hyo</t>
  </si>
  <si>
    <t>Rev</t>
  </si>
  <si>
    <t>Anu</t>
  </si>
  <si>
    <t>Conf</t>
  </si>
  <si>
    <t>TOTAL CARGA PROCESAL PENDIENTE AL 31.10.2018</t>
  </si>
  <si>
    <t>5º Juzg. Familia Hyo</t>
  </si>
  <si>
    <t>6º Juzg. Familia Hyo</t>
  </si>
  <si>
    <t>7º Juzg. Familia Hyo</t>
  </si>
  <si>
    <t>8º Juzg. Familia Hyo</t>
  </si>
  <si>
    <t>9º Juzg. Familia Hyo</t>
  </si>
  <si>
    <t>10º Juzg. Familia Hyo</t>
  </si>
  <si>
    <t>Sala Penal Liquidadora Hyo</t>
  </si>
  <si>
    <t xml:space="preserve"> CARGA PROCESAL, EXPEDIENTES RESUELTOS y CARGA PROCESAL PENDIENTE - EXP. PRINCIPALES EN TRÁMITE y EJECUCIÓN (ENERO - DICIEMBRE - 2018)</t>
  </si>
  <si>
    <t xml:space="preserve">                                                                                  </t>
  </si>
  <si>
    <t>TOTAL CARGA PROCESAL PENDIENTE AL 31.12.2018</t>
  </si>
  <si>
    <t>Fuente: Formulario Estadistico Electronico 31.12.18</t>
  </si>
  <si>
    <t>Auto Improc</t>
  </si>
  <si>
    <t>CUADRO COMPARATIVO DE LA PRODUCCION DEL JUZGADO CIVIL DE JAUJA DE LA CORTE SUPERIOR DE JUSTICIA DE JUNIN AL 31 DE DICIEMBRE DEL 2018</t>
  </si>
  <si>
    <t>PRODUCCIÓN  AL 30.12.2018</t>
  </si>
  <si>
    <t>CARGA PROCESAL PENDIENTE  AL 31.12.2018  (CENTRALIZACION SIJ -FEE) PARA EL SIGUIENTE MES</t>
  </si>
  <si>
    <t xml:space="preserve">INDICADORES DE PRODUCCION </t>
  </si>
  <si>
    <r>
      <t xml:space="preserve">OO.JJ. QUE  </t>
    </r>
    <r>
      <rPr>
        <sz val="5.5"/>
        <color rgb="FFFF0000"/>
        <rFont val="Calibri"/>
        <family val="2"/>
      </rPr>
      <t>NO LLEGARON</t>
    </r>
    <r>
      <rPr>
        <sz val="5.5"/>
        <color rgb="FF000000"/>
        <rFont val="Calibri"/>
        <family val="2"/>
      </rPr>
      <t xml:space="preserve"> LA META DE PRODUCCION</t>
    </r>
  </si>
  <si>
    <t>OO.JJ. QUE SUPERARON LA META DE PRODUCCION</t>
  </si>
  <si>
    <t xml:space="preserve">TRAMITE </t>
  </si>
  <si>
    <t>RESERVA</t>
  </si>
  <si>
    <t>CARGA PROCESAL TOTAL</t>
  </si>
  <si>
    <t>ENERO A DICIEMBRE</t>
  </si>
  <si>
    <t>ANUAL</t>
  </si>
  <si>
    <t>MENSUAL</t>
  </si>
  <si>
    <t xml:space="preserve">TOTAL DE PRODUCCION DE LOS JUZGADOS CIVILES </t>
  </si>
  <si>
    <t>FUENTE: FORMULARIO ELECTRÓNICO ESTADÍSTICO - FEE: 31.DIC.2018</t>
  </si>
  <si>
    <t>N° 03-2019</t>
  </si>
  <si>
    <t>Al 31 DE MARZO del 2019</t>
  </si>
  <si>
    <t xml:space="preserve"> CARGA PROCESAL, EXPEDIENTES RESUELTOS y CARGA PROCESAL PENDIENTE - EXP. PRINCIPALES EN TRÁMITE y EJECUCIÓN (MARZO -2019)</t>
  </si>
  <si>
    <t>Fuente: www.pj.gob.pe Formulario Estadístico Electrónico FEE al 31.03.2019.</t>
  </si>
  <si>
    <t xml:space="preserve"> CARGA PROCESAL, EXPEDIENTES RESUELTOS y CARGA PROCESAL PENDIENTE - EXP. PRINCIPALES EN TRÁMITE y EJECUCIÓN (MARZO - 2019)</t>
  </si>
  <si>
    <t>TOTAL CARGA PROCESAL PENDIENTE AL 31.03.2019</t>
  </si>
  <si>
    <t xml:space="preserve"> CARGA PROCESAL, EXPEDIENTES RESUELTOS y CARGA PROCESAL PENDIENTE - EXP. PRINCIPALES EN TRÁMITE y EJECUCIÓN (MARZO -  2019)</t>
  </si>
  <si>
    <t xml:space="preserve"> CARGA PROCESAL, EXPEDIENTES RESUELTOS y CARGA PROCESAL PENDIENTE - EXP. PRINCIPALES EN TRÁMITE y EJECUCIÓN (MARZO- 2019)</t>
  </si>
  <si>
    <t xml:space="preserve"> CARGA PROCESAL, EXPEDIENTES RESUELTOS y CARGA PROCESAL PENDIENTE - EXP. PRINCIPALES EN TRÁMITE y EJECUCIÓN (MARZO - 2019) JUZGADOS ESPECIALIZADOS PENALES LIQUIDADORES</t>
  </si>
  <si>
    <t xml:space="preserve"> CARGA PROCESAL, EXPEDIENTES RESUELTOS y CARGA PROCESAL PENDIENTE - EXP. PRINCIPALES EN TRÁMITE y EJECUCIÓN (MARZO - 2019) </t>
  </si>
  <si>
    <t>Fuente: www.pj.gob.pe Formulario Estadístico Electrónico FEE al 31.31.2019.</t>
  </si>
  <si>
    <t xml:space="preserve"> CARGA PROCESAL, EXPEDIENTES RESUELTOS y CARGA PROCESAL PENDIENTE - EXP. PRINCIPALES EN TRÁMITE y EJECUCIÓN (ENERO -MARZO - 2019)</t>
  </si>
  <si>
    <t xml:space="preserve"> CARGA PROCESAL, EXPEDIENTES RESUELTOS y CARGA PROCESAL PENDIENTE - EXP. PRINCIPALES EN TRÁMITE y EJECUCIÓN MARZO-2019)</t>
  </si>
  <si>
    <t xml:space="preserve"> CARGA PROCESAL, EXPEDIENTES RESUELTOS y CARGA PROCESAL PENDIENTE - EXP. PRINCIPALES EN TRÁMITE y EJECUCIÓN (MARZO 2019)</t>
  </si>
  <si>
    <t xml:space="preserve"> CARGA PROCESAL, EXPEDIENTES RESUELTOS y CARGA PROCESAL PENDIENTE - EXP. PRINCIPALES EN TRÁMITE y EJECUCIÓN (MARZO-2019)</t>
  </si>
  <si>
    <t>Fuente: www.pj.gob.pe Formulario Estadístico Electrónico FEE al 31.03.2019</t>
  </si>
  <si>
    <t>N°03-2019</t>
  </si>
  <si>
    <t>Al 31 de MARZO del 2019</t>
  </si>
</sst>
</file>

<file path=xl/styles.xml><?xml version="1.0" encoding="utf-8"?>
<styleSheet xmlns="http://schemas.openxmlformats.org/spreadsheetml/2006/main">
  <numFmts count="11">
    <numFmt numFmtId="164" formatCode="_-* #,##0.00_-;\-* #,##0.00_-;_-* &quot;-&quot;??_-;_-@_-"/>
    <numFmt numFmtId="165" formatCode="_-* #,##0.00\ [$€]_-;\-* #,##0.00\ [$€]_-;_-* &quot;-&quot;??\ [$€]_-;_-@_-"/>
    <numFmt numFmtId="166" formatCode="#,##0.0"/>
    <numFmt numFmtId="167" formatCode="0.0"/>
    <numFmt numFmtId="168" formatCode="###\ ###\ ##0"/>
    <numFmt numFmtId="169" formatCode="###\ ##0"/>
    <numFmt numFmtId="170" formatCode="#\ ###\ ###\ ##0"/>
    <numFmt numFmtId="171" formatCode="#\ ###\ ##0"/>
    <numFmt numFmtId="172" formatCode="#,##0_);\-#,##0"/>
    <numFmt numFmtId="173" formatCode="#,##0.0_);\-#,##0.0"/>
    <numFmt numFmtId="174" formatCode="#,##0.00_ ;\-#,##0.00\ "/>
  </numFmts>
  <fonts count="83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Courier"/>
      <family val="3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 Narrow"/>
      <family val="2"/>
    </font>
    <font>
      <b/>
      <sz val="7"/>
      <color indexed="8"/>
      <name val="Arial Narrow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36"/>
      <name val="Arial"/>
      <family val="2"/>
    </font>
    <font>
      <b/>
      <sz val="28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theme="0"/>
      <name val="Arial"/>
      <family val="2"/>
    </font>
    <font>
      <sz val="10"/>
      <color rgb="FFFF000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FF0000"/>
      <name val="Arial Narrow"/>
      <family val="2"/>
    </font>
    <font>
      <sz val="9"/>
      <color rgb="FFFF0000"/>
      <name val="Arial Narrow"/>
      <family val="2"/>
    </font>
    <font>
      <b/>
      <sz val="9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0"/>
      <name val="Arial"/>
      <family val="2"/>
    </font>
    <font>
      <b/>
      <sz val="26"/>
      <color theme="0"/>
      <name val="Arial"/>
      <family val="2"/>
    </font>
    <font>
      <b/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 Narrow"/>
      <family val="2"/>
    </font>
    <font>
      <b/>
      <sz val="8"/>
      <name val="Arial"/>
      <family val="2"/>
    </font>
    <font>
      <b/>
      <sz val="6"/>
      <color indexed="8"/>
      <name val="Calibri"/>
      <family val="2"/>
      <scheme val="minor"/>
    </font>
    <font>
      <sz val="11"/>
      <name val="Calibri"/>
      <family val="2"/>
    </font>
    <font>
      <b/>
      <sz val="5.5"/>
      <color rgb="FF000000"/>
      <name val="Calibri"/>
      <family val="2"/>
    </font>
    <font>
      <sz val="5.5"/>
      <color rgb="FF000000"/>
      <name val="Calibri"/>
      <family val="2"/>
    </font>
    <font>
      <sz val="5.5"/>
      <color rgb="FFFF0000"/>
      <name val="Calibri"/>
      <family val="2"/>
    </font>
    <font>
      <b/>
      <sz val="5.5"/>
      <color rgb="FF000099"/>
      <name val="Calibri"/>
      <family val="2"/>
    </font>
    <font>
      <sz val="5.5"/>
      <name val="Calibri"/>
      <family val="2"/>
    </font>
    <font>
      <b/>
      <sz val="5.5"/>
      <name val="Calibri"/>
      <family val="2"/>
    </font>
    <font>
      <b/>
      <sz val="5.5"/>
      <color rgb="FF002060"/>
      <name val="Calibri"/>
      <family val="2"/>
    </font>
    <font>
      <sz val="10"/>
      <color theme="5" tint="0.39997558519241921"/>
      <name val="Arial"/>
      <family val="2"/>
    </font>
    <font>
      <b/>
      <sz val="14"/>
      <color indexed="8"/>
      <name val="Calibri"/>
      <family val="2"/>
      <scheme val="minor"/>
    </font>
    <font>
      <b/>
      <sz val="36"/>
      <color theme="5" tint="-0.249977111117893"/>
      <name val="Arial"/>
      <family val="2"/>
    </font>
    <font>
      <b/>
      <sz val="16"/>
      <color theme="4" tint="-0.499984740745262"/>
      <name val="Century Gothic"/>
      <family val="2"/>
    </font>
    <font>
      <sz val="9"/>
      <color theme="1"/>
      <name val="Arial Narrow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22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EDF9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BE7F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9E3F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1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rgb="FF000000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3">
    <xf numFmtId="165" fontId="0" fillId="0" borderId="0"/>
    <xf numFmtId="165" fontId="2" fillId="2" borderId="0" applyNumberFormat="0" applyBorder="0" applyAlignment="0" applyProtection="0"/>
    <xf numFmtId="165" fontId="2" fillId="3" borderId="0" applyNumberFormat="0" applyBorder="0" applyAlignment="0" applyProtection="0"/>
    <xf numFmtId="165" fontId="2" fillId="4" borderId="0" applyNumberFormat="0" applyBorder="0" applyAlignment="0" applyProtection="0"/>
    <xf numFmtId="165" fontId="2" fillId="5" borderId="0" applyNumberFormat="0" applyBorder="0" applyAlignment="0" applyProtection="0"/>
    <xf numFmtId="165" fontId="2" fillId="6" borderId="0" applyNumberFormat="0" applyBorder="0" applyAlignment="0" applyProtection="0"/>
    <xf numFmtId="165" fontId="2" fillId="7" borderId="0" applyNumberFormat="0" applyBorder="0" applyAlignment="0" applyProtection="0"/>
    <xf numFmtId="165" fontId="2" fillId="8" borderId="0" applyNumberFormat="0" applyBorder="0" applyAlignment="0" applyProtection="0"/>
    <xf numFmtId="165" fontId="2" fillId="9" borderId="0" applyNumberFormat="0" applyBorder="0" applyAlignment="0" applyProtection="0"/>
    <xf numFmtId="165" fontId="2" fillId="10" borderId="0" applyNumberFormat="0" applyBorder="0" applyAlignment="0" applyProtection="0"/>
    <xf numFmtId="165" fontId="2" fillId="5" borderId="0" applyNumberFormat="0" applyBorder="0" applyAlignment="0" applyProtection="0"/>
    <xf numFmtId="165" fontId="2" fillId="8" borderId="0" applyNumberFormat="0" applyBorder="0" applyAlignment="0" applyProtection="0"/>
    <xf numFmtId="165" fontId="2" fillId="11" borderId="0" applyNumberFormat="0" applyBorder="0" applyAlignment="0" applyProtection="0"/>
    <xf numFmtId="165" fontId="3" fillId="12" borderId="0" applyNumberFormat="0" applyBorder="0" applyAlignment="0" applyProtection="0"/>
    <xf numFmtId="165" fontId="3" fillId="9" borderId="0" applyNumberFormat="0" applyBorder="0" applyAlignment="0" applyProtection="0"/>
    <xf numFmtId="165" fontId="3" fillId="10" borderId="0" applyNumberFormat="0" applyBorder="0" applyAlignment="0" applyProtection="0"/>
    <xf numFmtId="165" fontId="3" fillId="13" borderId="0" applyNumberFormat="0" applyBorder="0" applyAlignment="0" applyProtection="0"/>
    <xf numFmtId="165" fontId="3" fillId="14" borderId="0" applyNumberFormat="0" applyBorder="0" applyAlignment="0" applyProtection="0"/>
    <xf numFmtId="165" fontId="3" fillId="15" borderId="0" applyNumberFormat="0" applyBorder="0" applyAlignment="0" applyProtection="0"/>
    <xf numFmtId="165" fontId="4" fillId="0" borderId="0"/>
    <xf numFmtId="165" fontId="4" fillId="0" borderId="0"/>
    <xf numFmtId="165" fontId="1" fillId="0" borderId="0"/>
    <xf numFmtId="165" fontId="5" fillId="17" borderId="1" applyNumberFormat="0" applyAlignment="0" applyProtection="0"/>
    <xf numFmtId="165" fontId="6" fillId="18" borderId="2" applyNumberFormat="0" applyAlignment="0" applyProtection="0"/>
    <xf numFmtId="165" fontId="7" fillId="0" borderId="3" applyNumberFormat="0" applyFill="0" applyAlignment="0" applyProtection="0"/>
    <xf numFmtId="3" fontId="1" fillId="0" borderId="0" applyFont="0" applyFill="0" applyBorder="0" applyAlignment="0" applyProtection="0"/>
    <xf numFmtId="165" fontId="8" fillId="0" borderId="0" applyNumberFormat="0" applyFill="0" applyBorder="0" applyAlignment="0" applyProtection="0"/>
    <xf numFmtId="165" fontId="9" fillId="19" borderId="0" applyNumberFormat="0" applyBorder="0" applyAlignment="0" applyProtection="0"/>
    <xf numFmtId="165" fontId="9" fillId="20" borderId="0" applyNumberFormat="0" applyBorder="0" applyAlignment="0" applyProtection="0"/>
    <xf numFmtId="165" fontId="9" fillId="21" borderId="0" applyNumberFormat="0" applyBorder="0" applyAlignment="0" applyProtection="0"/>
    <xf numFmtId="165" fontId="3" fillId="22" borderId="0" applyNumberFormat="0" applyBorder="0" applyAlignment="0" applyProtection="0"/>
    <xf numFmtId="165" fontId="2" fillId="23" borderId="0" applyNumberFormat="0" applyBorder="0" applyAlignment="0" applyProtection="0"/>
    <xf numFmtId="165" fontId="2" fillId="23" borderId="0" applyNumberFormat="0" applyBorder="0" applyAlignment="0" applyProtection="0"/>
    <xf numFmtId="165" fontId="3" fillId="24" borderId="0" applyNumberFormat="0" applyBorder="0" applyAlignment="0" applyProtection="0"/>
    <xf numFmtId="165" fontId="3" fillId="25" borderId="0" applyNumberFormat="0" applyBorder="0" applyAlignment="0" applyProtection="0"/>
    <xf numFmtId="165" fontId="2" fillId="26" borderId="0" applyNumberFormat="0" applyBorder="0" applyAlignment="0" applyProtection="0"/>
    <xf numFmtId="165" fontId="2" fillId="27" borderId="0" applyNumberFormat="0" applyBorder="0" applyAlignment="0" applyProtection="0"/>
    <xf numFmtId="165" fontId="3" fillId="18" borderId="0" applyNumberFormat="0" applyBorder="0" applyAlignment="0" applyProtection="0"/>
    <xf numFmtId="165" fontId="3" fillId="18" borderId="0" applyNumberFormat="0" applyBorder="0" applyAlignment="0" applyProtection="0"/>
    <xf numFmtId="165" fontId="2" fillId="26" borderId="0" applyNumberFormat="0" applyBorder="0" applyAlignment="0" applyProtection="0"/>
    <xf numFmtId="165" fontId="2" fillId="16" borderId="0" applyNumberFormat="0" applyBorder="0" applyAlignment="0" applyProtection="0"/>
    <xf numFmtId="165" fontId="3" fillId="27" borderId="0" applyNumberFormat="0" applyBorder="0" applyAlignment="0" applyProtection="0"/>
    <xf numFmtId="165" fontId="3" fillId="22" borderId="0" applyNumberFormat="0" applyBorder="0" applyAlignment="0" applyProtection="0"/>
    <xf numFmtId="165" fontId="2" fillId="23" borderId="0" applyNumberFormat="0" applyBorder="0" applyAlignment="0" applyProtection="0"/>
    <xf numFmtId="165" fontId="2" fillId="27" borderId="0" applyNumberFormat="0" applyBorder="0" applyAlignment="0" applyProtection="0"/>
    <xf numFmtId="165" fontId="3" fillId="27" borderId="0" applyNumberFormat="0" applyBorder="0" applyAlignment="0" applyProtection="0"/>
    <xf numFmtId="165" fontId="3" fillId="28" borderId="0" applyNumberFormat="0" applyBorder="0" applyAlignment="0" applyProtection="0"/>
    <xf numFmtId="165" fontId="2" fillId="29" borderId="0" applyNumberFormat="0" applyBorder="0" applyAlignment="0" applyProtection="0"/>
    <xf numFmtId="165" fontId="2" fillId="23" borderId="0" applyNumberFormat="0" applyBorder="0" applyAlignment="0" applyProtection="0"/>
    <xf numFmtId="165" fontId="3" fillId="24" borderId="0" applyNumberFormat="0" applyBorder="0" applyAlignment="0" applyProtection="0"/>
    <xf numFmtId="165" fontId="3" fillId="30" borderId="0" applyNumberFormat="0" applyBorder="0" applyAlignment="0" applyProtection="0"/>
    <xf numFmtId="165" fontId="2" fillId="26" borderId="0" applyNumberFormat="0" applyBorder="0" applyAlignment="0" applyProtection="0"/>
    <xf numFmtId="165" fontId="2" fillId="31" borderId="0" applyNumberFormat="0" applyBorder="0" applyAlignment="0" applyProtection="0"/>
    <xf numFmtId="165" fontId="3" fillId="31" borderId="0" applyNumberFormat="0" applyBorder="0" applyAlignment="0" applyProtection="0"/>
    <xf numFmtId="165" fontId="10" fillId="31" borderId="1" applyNumberFormat="0" applyAlignment="0" applyProtection="0"/>
    <xf numFmtId="165" fontId="11" fillId="0" borderId="0" applyFont="0" applyFill="0" applyBorder="0" applyAlignment="0" applyProtection="0"/>
    <xf numFmtId="165" fontId="12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3" fillId="33" borderId="0" applyNumberFormat="0" applyBorder="0" applyAlignment="0" applyProtection="0"/>
    <xf numFmtId="165" fontId="46" fillId="0" borderId="0"/>
    <xf numFmtId="165" fontId="4" fillId="0" borderId="0"/>
    <xf numFmtId="165" fontId="1" fillId="0" borderId="0"/>
    <xf numFmtId="0" fontId="34" fillId="0" borderId="0">
      <alignment vertical="top"/>
    </xf>
    <xf numFmtId="165" fontId="1" fillId="0" borderId="0"/>
    <xf numFmtId="0" fontId="34" fillId="0" borderId="0">
      <alignment vertical="top"/>
    </xf>
    <xf numFmtId="0" fontId="42" fillId="0" borderId="0">
      <alignment vertical="top"/>
    </xf>
    <xf numFmtId="165" fontId="4" fillId="0" borderId="0"/>
    <xf numFmtId="165" fontId="1" fillId="0" borderId="0"/>
    <xf numFmtId="165" fontId="34" fillId="0" borderId="0"/>
    <xf numFmtId="165" fontId="35" fillId="0" borderId="0"/>
    <xf numFmtId="0" fontId="34" fillId="0" borderId="0"/>
    <xf numFmtId="0" fontId="35" fillId="0" borderId="0"/>
    <xf numFmtId="165" fontId="4" fillId="26" borderId="4" applyNumberFormat="0" applyFont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165" fontId="14" fillId="17" borderId="5" applyNumberFormat="0" applyAlignment="0" applyProtection="0"/>
    <xf numFmtId="165" fontId="15" fillId="0" borderId="0" applyNumberFormat="0" applyFill="0" applyBorder="0" applyAlignment="0" applyProtection="0"/>
    <xf numFmtId="165" fontId="16" fillId="0" borderId="0" applyNumberFormat="0" applyFill="0" applyBorder="0" applyAlignment="0" applyProtection="0"/>
    <xf numFmtId="165" fontId="17" fillId="0" borderId="0" applyNumberFormat="0" applyFill="0" applyBorder="0" applyAlignment="0" applyProtection="0"/>
    <xf numFmtId="165" fontId="18" fillId="0" borderId="6" applyNumberFormat="0" applyFill="0" applyAlignment="0" applyProtection="0"/>
    <xf numFmtId="165" fontId="8" fillId="0" borderId="7" applyNumberFormat="0" applyFill="0" applyAlignment="0" applyProtection="0"/>
    <xf numFmtId="165" fontId="19" fillId="0" borderId="0" applyNumberFormat="0" applyFill="0" applyBorder="0" applyAlignment="0" applyProtection="0"/>
    <xf numFmtId="165" fontId="9" fillId="0" borderId="8" applyNumberFormat="0" applyFill="0" applyAlignment="0" applyProtection="0"/>
  </cellStyleXfs>
  <cellXfs count="1171">
    <xf numFmtId="165" fontId="0" fillId="0" borderId="0" xfId="0"/>
    <xf numFmtId="165" fontId="0" fillId="0" borderId="0" xfId="0" applyBorder="1"/>
    <xf numFmtId="165" fontId="0" fillId="0" borderId="0" xfId="0" applyFill="1" applyBorder="1"/>
    <xf numFmtId="165" fontId="26" fillId="0" borderId="0" xfId="66" applyFont="1" applyFill="1" applyBorder="1" applyAlignment="1">
      <alignment horizontal="center" vertical="center"/>
    </xf>
    <xf numFmtId="165" fontId="25" fillId="0" borderId="0" xfId="66" applyFont="1" applyFill="1" applyBorder="1" applyAlignment="1">
      <alignment horizontal="left" vertical="center"/>
    </xf>
    <xf numFmtId="165" fontId="30" fillId="0" borderId="0" xfId="0" applyFont="1"/>
    <xf numFmtId="165" fontId="26" fillId="0" borderId="0" xfId="0" applyFont="1" applyFill="1" applyBorder="1" applyAlignment="1">
      <alignment horizontal="center"/>
    </xf>
    <xf numFmtId="165" fontId="25" fillId="0" borderId="0" xfId="0" applyFont="1" applyFill="1" applyBorder="1" applyAlignment="1">
      <alignment horizontal="left" vertical="center" indent="2"/>
    </xf>
    <xf numFmtId="165" fontId="25" fillId="0" borderId="0" xfId="0" applyFont="1" applyFill="1" applyBorder="1"/>
    <xf numFmtId="4" fontId="0" fillId="0" borderId="0" xfId="0" applyNumberFormat="1"/>
    <xf numFmtId="166" fontId="30" fillId="0" borderId="0" xfId="0" applyNumberFormat="1" applyFont="1"/>
    <xf numFmtId="166" fontId="30" fillId="0" borderId="0" xfId="0" applyNumberFormat="1" applyFont="1" applyBorder="1"/>
    <xf numFmtId="165" fontId="25" fillId="0" borderId="0" xfId="19" applyFont="1" applyFill="1" applyBorder="1" applyAlignment="1">
      <alignment horizontal="left" vertical="center" wrapText="1" indent="2"/>
    </xf>
    <xf numFmtId="165" fontId="26" fillId="0" borderId="0" xfId="66" applyFont="1" applyFill="1" applyBorder="1" applyAlignment="1">
      <alignment horizontal="left" vertical="center"/>
    </xf>
    <xf numFmtId="165" fontId="26" fillId="0" borderId="0" xfId="66" applyFont="1" applyFill="1" applyBorder="1" applyAlignment="1">
      <alignment horizontal="left" vertical="center" indent="1"/>
    </xf>
    <xf numFmtId="165" fontId="28" fillId="0" borderId="0" xfId="19" applyFont="1" applyFill="1" applyBorder="1" applyAlignment="1">
      <alignment horizontal="left" vertical="center" wrapText="1" indent="2"/>
    </xf>
    <xf numFmtId="165" fontId="30" fillId="0" borderId="0" xfId="0" applyFont="1" applyFill="1" applyBorder="1"/>
    <xf numFmtId="165" fontId="0" fillId="0" borderId="0" xfId="0" applyFill="1"/>
    <xf numFmtId="165" fontId="26" fillId="0" borderId="0" xfId="0" applyFont="1" applyFill="1" applyBorder="1" applyAlignment="1">
      <alignment horizontal="center" vertical="center" wrapText="1"/>
    </xf>
    <xf numFmtId="165" fontId="26" fillId="0" borderId="0" xfId="0" applyFont="1" applyFill="1" applyBorder="1" applyAlignment="1">
      <alignment horizontal="center" vertical="center"/>
    </xf>
    <xf numFmtId="165" fontId="26" fillId="0" borderId="9" xfId="0" applyFont="1" applyFill="1" applyBorder="1" applyAlignment="1">
      <alignment horizontal="center" vertical="center" wrapText="1"/>
    </xf>
    <xf numFmtId="49" fontId="26" fillId="0" borderId="9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165" fontId="25" fillId="0" borderId="10" xfId="19" applyFont="1" applyFill="1" applyBorder="1" applyAlignment="1">
      <alignment horizontal="left" vertical="center" wrapText="1" indent="1"/>
    </xf>
    <xf numFmtId="165" fontId="28" fillId="0" borderId="10" xfId="19" applyFont="1" applyFill="1" applyBorder="1" applyAlignment="1">
      <alignment horizontal="left" vertical="center" wrapText="1" indent="1"/>
    </xf>
    <xf numFmtId="165" fontId="25" fillId="0" borderId="11" xfId="19" applyFont="1" applyFill="1" applyBorder="1" applyAlignment="1">
      <alignment horizontal="left" vertical="center" wrapText="1" indent="1"/>
    </xf>
    <xf numFmtId="165" fontId="25" fillId="0" borderId="11" xfId="66" applyFont="1" applyFill="1" applyBorder="1" applyAlignment="1">
      <alignment horizontal="left" vertical="center" indent="1"/>
    </xf>
    <xf numFmtId="165" fontId="25" fillId="0" borderId="12" xfId="19" applyFont="1" applyFill="1" applyBorder="1" applyAlignment="1">
      <alignment horizontal="left" vertical="center" wrapText="1" indent="1"/>
    </xf>
    <xf numFmtId="165" fontId="26" fillId="0" borderId="13" xfId="66" applyFont="1" applyFill="1" applyBorder="1" applyAlignment="1">
      <alignment horizontal="left" vertical="center" indent="1"/>
    </xf>
    <xf numFmtId="165" fontId="30" fillId="0" borderId="0" xfId="0" applyFont="1" applyFill="1"/>
    <xf numFmtId="166" fontId="25" fillId="0" borderId="0" xfId="0" applyNumberFormat="1" applyFont="1" applyFill="1" applyBorder="1" applyAlignment="1">
      <alignment horizontal="right" vertical="center" indent="1"/>
    </xf>
    <xf numFmtId="166" fontId="25" fillId="0" borderId="10" xfId="0" applyNumberFormat="1" applyFont="1" applyFill="1" applyBorder="1" applyAlignment="1">
      <alignment horizontal="right" vertical="center" indent="1"/>
    </xf>
    <xf numFmtId="166" fontId="25" fillId="0" borderId="14" xfId="0" applyNumberFormat="1" applyFont="1" applyFill="1" applyBorder="1" applyAlignment="1">
      <alignment horizontal="right" vertical="center" indent="1"/>
    </xf>
    <xf numFmtId="165" fontId="26" fillId="0" borderId="0" xfId="0" applyFont="1" applyFill="1" applyBorder="1" applyAlignment="1">
      <alignment horizontal="center" vertical="top" wrapText="1"/>
    </xf>
    <xf numFmtId="165" fontId="26" fillId="0" borderId="0" xfId="0" applyFont="1" applyFill="1" applyBorder="1" applyAlignment="1">
      <alignment horizontal="right" indent="2"/>
    </xf>
    <xf numFmtId="168" fontId="26" fillId="0" borderId="0" xfId="0" applyNumberFormat="1" applyFont="1" applyFill="1" applyBorder="1" applyAlignment="1">
      <alignment horizontal="right" vertical="center" indent="1"/>
    </xf>
    <xf numFmtId="165" fontId="26" fillId="0" borderId="0" xfId="0" applyFont="1" applyFill="1" applyBorder="1" applyAlignment="1">
      <alignment horizontal="right" vertical="center" indent="1"/>
    </xf>
    <xf numFmtId="165" fontId="25" fillId="0" borderId="0" xfId="0" applyFont="1" applyFill="1" applyBorder="1" applyAlignment="1">
      <alignment horizontal="right" vertical="center" indent="1"/>
    </xf>
    <xf numFmtId="168" fontId="25" fillId="0" borderId="0" xfId="0" applyNumberFormat="1" applyFont="1" applyFill="1" applyBorder="1" applyAlignment="1">
      <alignment horizontal="right" vertical="center" indent="1"/>
    </xf>
    <xf numFmtId="169" fontId="30" fillId="0" borderId="0" xfId="0" applyNumberFormat="1" applyFont="1" applyAlignment="1">
      <alignment horizontal="right" vertical="center" indent="1"/>
    </xf>
    <xf numFmtId="169" fontId="30" fillId="0" borderId="0" xfId="0" applyNumberFormat="1" applyFont="1" applyFill="1" applyAlignment="1">
      <alignment horizontal="right" vertical="center" indent="1"/>
    </xf>
    <xf numFmtId="165" fontId="30" fillId="0" borderId="0" xfId="0" applyFont="1" applyAlignment="1">
      <alignment horizontal="right" vertical="center" indent="1"/>
    </xf>
    <xf numFmtId="165" fontId="1" fillId="0" borderId="0" xfId="0" applyFont="1"/>
    <xf numFmtId="165" fontId="1" fillId="0" borderId="0" xfId="61" applyFill="1"/>
    <xf numFmtId="165" fontId="1" fillId="0" borderId="0" xfId="61"/>
    <xf numFmtId="49" fontId="26" fillId="0" borderId="0" xfId="21" applyNumberFormat="1" applyFont="1" applyFill="1" applyBorder="1" applyAlignment="1">
      <alignment horizontal="center" vertical="center" wrapText="1"/>
    </xf>
    <xf numFmtId="165" fontId="24" fillId="0" borderId="0" xfId="61" applyFont="1"/>
    <xf numFmtId="165" fontId="24" fillId="0" borderId="0" xfId="61" applyFont="1" applyFill="1" applyBorder="1"/>
    <xf numFmtId="165" fontId="25" fillId="0" borderId="10" xfId="21" applyFont="1" applyFill="1" applyBorder="1" applyAlignment="1">
      <alignment horizontal="left" vertical="center" wrapText="1" indent="1"/>
    </xf>
    <xf numFmtId="165" fontId="28" fillId="0" borderId="10" xfId="21" applyFont="1" applyFill="1" applyBorder="1" applyAlignment="1">
      <alignment horizontal="left" vertical="center" wrapText="1" indent="1"/>
    </xf>
    <xf numFmtId="165" fontId="28" fillId="0" borderId="0" xfId="21" applyFont="1" applyFill="1" applyBorder="1" applyAlignment="1">
      <alignment horizontal="left" vertical="center" wrapText="1" indent="1"/>
    </xf>
    <xf numFmtId="165" fontId="25" fillId="0" borderId="11" xfId="21" applyFont="1" applyFill="1" applyBorder="1" applyAlignment="1">
      <alignment horizontal="left" vertical="center" wrapText="1" indent="1"/>
    </xf>
    <xf numFmtId="165" fontId="31" fillId="0" borderId="0" xfId="61" applyFont="1" applyFill="1" applyBorder="1" applyAlignment="1">
      <alignment horizontal="center" vertical="center" wrapText="1"/>
    </xf>
    <xf numFmtId="165" fontId="29" fillId="0" borderId="0" xfId="61" applyFont="1" applyFill="1" applyBorder="1" applyAlignment="1">
      <alignment horizontal="center" vertical="center" wrapText="1"/>
    </xf>
    <xf numFmtId="165" fontId="25" fillId="0" borderId="0" xfId="61" applyFont="1"/>
    <xf numFmtId="165" fontId="25" fillId="0" borderId="0" xfId="61" applyFont="1" applyFill="1" applyBorder="1"/>
    <xf numFmtId="172" fontId="29" fillId="0" borderId="0" xfId="61" applyNumberFormat="1" applyFont="1" applyFill="1" applyBorder="1" applyAlignment="1">
      <alignment horizontal="center" vertical="center" wrapText="1"/>
    </xf>
    <xf numFmtId="171" fontId="26" fillId="0" borderId="0" xfId="61" applyNumberFormat="1" applyFont="1" applyFill="1" applyBorder="1" applyAlignment="1">
      <alignment horizontal="right" vertical="center" wrapText="1" indent="1"/>
    </xf>
    <xf numFmtId="173" fontId="28" fillId="0" borderId="15" xfId="61" applyNumberFormat="1" applyFont="1" applyFill="1" applyBorder="1" applyAlignment="1">
      <alignment horizontal="left" vertical="center" wrapText="1" indent="1"/>
    </xf>
    <xf numFmtId="165" fontId="28" fillId="0" borderId="0" xfId="61" applyFont="1" applyFill="1" applyBorder="1" applyAlignment="1">
      <alignment horizontal="left" vertical="center" wrapText="1" indent="1"/>
    </xf>
    <xf numFmtId="171" fontId="25" fillId="0" borderId="16" xfId="61" applyNumberFormat="1" applyFont="1" applyFill="1" applyBorder="1" applyAlignment="1">
      <alignment horizontal="right" vertical="center" wrapText="1" indent="1"/>
    </xf>
    <xf numFmtId="171" fontId="25" fillId="0" borderId="0" xfId="61" applyNumberFormat="1" applyFont="1" applyFill="1" applyBorder="1" applyAlignment="1">
      <alignment horizontal="right" vertical="center" wrapText="1" indent="1"/>
    </xf>
    <xf numFmtId="165" fontId="24" fillId="0" borderId="0" xfId="61" applyFont="1" applyFill="1"/>
    <xf numFmtId="173" fontId="28" fillId="0" borderId="10" xfId="61" applyNumberFormat="1" applyFont="1" applyFill="1" applyBorder="1" applyAlignment="1">
      <alignment horizontal="left" vertical="center" wrapText="1" indent="1"/>
    </xf>
    <xf numFmtId="172" fontId="28" fillId="0" borderId="0" xfId="61" applyNumberFormat="1" applyFont="1" applyFill="1" applyBorder="1" applyAlignment="1">
      <alignment horizontal="left" vertical="center" wrapText="1" indent="1"/>
    </xf>
    <xf numFmtId="167" fontId="25" fillId="0" borderId="10" xfId="61" applyNumberFormat="1" applyFont="1" applyFill="1" applyBorder="1" applyAlignment="1">
      <alignment horizontal="right" vertical="center" indent="1"/>
    </xf>
    <xf numFmtId="173" fontId="28" fillId="0" borderId="14" xfId="61" applyNumberFormat="1" applyFont="1" applyFill="1" applyBorder="1" applyAlignment="1">
      <alignment horizontal="left" vertical="center" wrapText="1" indent="1"/>
    </xf>
    <xf numFmtId="165" fontId="25" fillId="0" borderId="15" xfId="21" applyFont="1" applyFill="1" applyBorder="1" applyAlignment="1">
      <alignment horizontal="left" vertical="center" wrapText="1" indent="1"/>
    </xf>
    <xf numFmtId="171" fontId="25" fillId="0" borderId="13" xfId="61" applyNumberFormat="1" applyFont="1" applyFill="1" applyBorder="1" applyAlignment="1">
      <alignment horizontal="right" vertical="center" wrapText="1" indent="1"/>
    </xf>
    <xf numFmtId="171" fontId="25" fillId="0" borderId="15" xfId="61" applyNumberFormat="1" applyFont="1" applyFill="1" applyBorder="1" applyAlignment="1">
      <alignment horizontal="right" vertical="center" wrapText="1" indent="1"/>
    </xf>
    <xf numFmtId="171" fontId="25" fillId="0" borderId="17" xfId="61" applyNumberFormat="1" applyFont="1" applyFill="1" applyBorder="1" applyAlignment="1">
      <alignment horizontal="right" vertical="center" wrapText="1" indent="1"/>
    </xf>
    <xf numFmtId="167" fontId="25" fillId="0" borderId="15" xfId="61" applyNumberFormat="1" applyFont="1" applyFill="1" applyBorder="1" applyAlignment="1">
      <alignment horizontal="right" vertical="center" indent="1"/>
    </xf>
    <xf numFmtId="171" fontId="25" fillId="0" borderId="10" xfId="61" applyNumberFormat="1" applyFont="1" applyFill="1" applyBorder="1" applyAlignment="1">
      <alignment horizontal="right" vertical="center" wrapText="1" indent="1"/>
    </xf>
    <xf numFmtId="171" fontId="25" fillId="0" borderId="18" xfId="61" applyNumberFormat="1" applyFont="1" applyFill="1" applyBorder="1" applyAlignment="1">
      <alignment horizontal="right" vertical="center" wrapText="1" indent="1"/>
    </xf>
    <xf numFmtId="171" fontId="25" fillId="0" borderId="19" xfId="61" applyNumberFormat="1" applyFont="1" applyFill="1" applyBorder="1" applyAlignment="1">
      <alignment horizontal="right" vertical="center" wrapText="1" indent="1"/>
    </xf>
    <xf numFmtId="171" fontId="25" fillId="0" borderId="11" xfId="61" applyNumberFormat="1" applyFont="1" applyFill="1" applyBorder="1" applyAlignment="1">
      <alignment horizontal="right" vertical="center" wrapText="1" indent="1"/>
    </xf>
    <xf numFmtId="165" fontId="26" fillId="0" borderId="0" xfId="21" applyFont="1" applyFill="1" applyAlignment="1"/>
    <xf numFmtId="168" fontId="0" fillId="0" borderId="0" xfId="0" applyNumberFormat="1"/>
    <xf numFmtId="171" fontId="25" fillId="0" borderId="20" xfId="61" applyNumberFormat="1" applyFont="1" applyFill="1" applyBorder="1" applyAlignment="1">
      <alignment horizontal="right" vertical="center" wrapText="1" indent="1"/>
    </xf>
    <xf numFmtId="171" fontId="25" fillId="0" borderId="21" xfId="61" applyNumberFormat="1" applyFont="1" applyFill="1" applyBorder="1" applyAlignment="1">
      <alignment horizontal="right" vertical="center" wrapText="1" indent="1"/>
    </xf>
    <xf numFmtId="171" fontId="25" fillId="0" borderId="22" xfId="61" applyNumberFormat="1" applyFont="1" applyFill="1" applyBorder="1" applyAlignment="1">
      <alignment horizontal="right" vertical="center" wrapText="1" indent="1"/>
    </xf>
    <xf numFmtId="171" fontId="25" fillId="0" borderId="23" xfId="61" applyNumberFormat="1" applyFont="1" applyFill="1" applyBorder="1" applyAlignment="1">
      <alignment horizontal="right" vertical="center" wrapText="1" indent="1"/>
    </xf>
    <xf numFmtId="171" fontId="25" fillId="0" borderId="24" xfId="61" applyNumberFormat="1" applyFont="1" applyFill="1" applyBorder="1" applyAlignment="1">
      <alignment horizontal="right" vertical="center" wrapText="1" indent="1"/>
    </xf>
    <xf numFmtId="171" fontId="25" fillId="0" borderId="25" xfId="61" applyNumberFormat="1" applyFont="1" applyFill="1" applyBorder="1" applyAlignment="1">
      <alignment horizontal="right" vertical="center" wrapText="1" indent="1"/>
    </xf>
    <xf numFmtId="171" fontId="25" fillId="0" borderId="26" xfId="61" applyNumberFormat="1" applyFont="1" applyFill="1" applyBorder="1" applyAlignment="1">
      <alignment horizontal="right" vertical="center" wrapText="1" indent="1"/>
    </xf>
    <xf numFmtId="165" fontId="25" fillId="0" borderId="9" xfId="21" applyFont="1" applyFill="1" applyBorder="1" applyAlignment="1">
      <alignment horizontal="left" vertical="center" wrapText="1" indent="1"/>
    </xf>
    <xf numFmtId="171" fontId="25" fillId="0" borderId="9" xfId="61" applyNumberFormat="1" applyFont="1" applyFill="1" applyBorder="1" applyAlignment="1">
      <alignment horizontal="right" vertical="center" wrapText="1" indent="1"/>
    </xf>
    <xf numFmtId="165" fontId="24" fillId="0" borderId="9" xfId="61" applyFont="1" applyFill="1" applyBorder="1"/>
    <xf numFmtId="167" fontId="25" fillId="0" borderId="11" xfId="61" applyNumberFormat="1" applyFont="1" applyFill="1" applyBorder="1" applyAlignment="1">
      <alignment horizontal="right" vertical="center" indent="1"/>
    </xf>
    <xf numFmtId="169" fontId="26" fillId="0" borderId="27" xfId="67" applyNumberFormat="1" applyFont="1" applyFill="1" applyBorder="1" applyAlignment="1">
      <alignment horizontal="right" vertical="center" indent="1"/>
    </xf>
    <xf numFmtId="169" fontId="25" fillId="0" borderId="28" xfId="67" applyNumberFormat="1" applyFont="1" applyFill="1" applyBorder="1" applyAlignment="1">
      <alignment horizontal="right" vertical="center" indent="1"/>
    </xf>
    <xf numFmtId="169" fontId="25" fillId="0" borderId="29" xfId="67" applyNumberFormat="1" applyFont="1" applyFill="1" applyBorder="1" applyAlignment="1">
      <alignment horizontal="right" vertical="center" indent="1"/>
    </xf>
    <xf numFmtId="165" fontId="47" fillId="0" borderId="0" xfId="0" applyFont="1" applyFill="1" applyBorder="1" applyAlignment="1">
      <alignment horizontal="right" vertical="center" indent="1"/>
    </xf>
    <xf numFmtId="165" fontId="48" fillId="0" borderId="0" xfId="0" applyFont="1" applyFill="1" applyBorder="1" applyAlignment="1">
      <alignment horizontal="right" vertical="center" indent="1"/>
    </xf>
    <xf numFmtId="169" fontId="49" fillId="0" borderId="0" xfId="0" applyNumberFormat="1" applyFont="1" applyFill="1" applyAlignment="1">
      <alignment horizontal="right" vertical="center" indent="1"/>
    </xf>
    <xf numFmtId="166" fontId="49" fillId="0" borderId="0" xfId="0" applyNumberFormat="1" applyFont="1" applyFill="1" applyAlignment="1">
      <alignment horizontal="right" vertical="center" indent="1"/>
    </xf>
    <xf numFmtId="166" fontId="26" fillId="35" borderId="30" xfId="0" applyNumberFormat="1" applyFont="1" applyFill="1" applyBorder="1" applyAlignment="1">
      <alignment horizontal="right" vertical="center" indent="1"/>
    </xf>
    <xf numFmtId="165" fontId="26" fillId="35" borderId="30" xfId="0" applyFont="1" applyFill="1" applyBorder="1" applyAlignment="1">
      <alignment horizontal="center" vertical="center" wrapText="1"/>
    </xf>
    <xf numFmtId="165" fontId="26" fillId="35" borderId="30" xfId="66" applyFont="1" applyFill="1" applyBorder="1" applyAlignment="1">
      <alignment horizontal="center" vertical="center" wrapText="1"/>
    </xf>
    <xf numFmtId="172" fontId="29" fillId="35" borderId="30" xfId="61" applyNumberFormat="1" applyFont="1" applyFill="1" applyBorder="1" applyAlignment="1">
      <alignment horizontal="center" vertical="center" wrapText="1"/>
    </xf>
    <xf numFmtId="171" fontId="26" fillId="35" borderId="31" xfId="61" applyNumberFormat="1" applyFont="1" applyFill="1" applyBorder="1" applyAlignment="1">
      <alignment horizontal="right" vertical="center" wrapText="1" indent="1"/>
    </xf>
    <xf numFmtId="171" fontId="26" fillId="35" borderId="32" xfId="61" applyNumberFormat="1" applyFont="1" applyFill="1" applyBorder="1" applyAlignment="1">
      <alignment horizontal="right" vertical="center" wrapText="1" indent="1"/>
    </xf>
    <xf numFmtId="171" fontId="26" fillId="35" borderId="33" xfId="61" applyNumberFormat="1" applyFont="1" applyFill="1" applyBorder="1" applyAlignment="1">
      <alignment horizontal="right" vertical="center" wrapText="1" indent="1"/>
    </xf>
    <xf numFmtId="171" fontId="26" fillId="35" borderId="34" xfId="61" applyNumberFormat="1" applyFont="1" applyFill="1" applyBorder="1" applyAlignment="1">
      <alignment horizontal="right" vertical="center" wrapText="1" indent="1"/>
    </xf>
    <xf numFmtId="167" fontId="31" fillId="35" borderId="30" xfId="61" applyNumberFormat="1" applyFont="1" applyFill="1" applyBorder="1" applyAlignment="1">
      <alignment horizontal="right" vertical="center" indent="1"/>
    </xf>
    <xf numFmtId="171" fontId="26" fillId="35" borderId="30" xfId="61" applyNumberFormat="1" applyFont="1" applyFill="1" applyBorder="1" applyAlignment="1">
      <alignment horizontal="right" vertical="center" wrapText="1" indent="1"/>
    </xf>
    <xf numFmtId="167" fontId="26" fillId="35" borderId="30" xfId="61" applyNumberFormat="1" applyFont="1" applyFill="1" applyBorder="1" applyAlignment="1">
      <alignment horizontal="right" vertical="center" indent="1"/>
    </xf>
    <xf numFmtId="165" fontId="26" fillId="0" borderId="0" xfId="19" applyFont="1" applyBorder="1" applyAlignment="1">
      <alignment horizontal="center" wrapText="1"/>
    </xf>
    <xf numFmtId="165" fontId="26" fillId="0" borderId="0" xfId="19" applyFont="1" applyFill="1" applyBorder="1" applyAlignment="1">
      <alignment horizontal="left" wrapText="1" indent="2"/>
    </xf>
    <xf numFmtId="165" fontId="25" fillId="0" borderId="0" xfId="19" applyFont="1" applyFill="1" applyBorder="1" applyAlignment="1">
      <alignment horizontal="left" wrapText="1" indent="2"/>
    </xf>
    <xf numFmtId="166" fontId="25" fillId="0" borderId="35" xfId="0" applyNumberFormat="1" applyFont="1" applyFill="1" applyBorder="1" applyAlignment="1">
      <alignment horizontal="right" vertical="center" indent="1"/>
    </xf>
    <xf numFmtId="166" fontId="25" fillId="0" borderId="28" xfId="0" applyNumberFormat="1" applyFont="1" applyFill="1" applyBorder="1" applyAlignment="1">
      <alignment horizontal="right" vertical="center" indent="1"/>
    </xf>
    <xf numFmtId="166" fontId="25" fillId="0" borderId="36" xfId="0" applyNumberFormat="1" applyFont="1" applyFill="1" applyBorder="1" applyAlignment="1">
      <alignment horizontal="right" vertical="center" indent="1"/>
    </xf>
    <xf numFmtId="165" fontId="26" fillId="35" borderId="31" xfId="0" applyFont="1" applyFill="1" applyBorder="1" applyAlignment="1">
      <alignment horizontal="right" vertical="center" indent="1"/>
    </xf>
    <xf numFmtId="166" fontId="26" fillId="35" borderId="31" xfId="0" applyNumberFormat="1" applyFont="1" applyFill="1" applyBorder="1" applyAlignment="1">
      <alignment horizontal="right" vertical="center" indent="1"/>
    </xf>
    <xf numFmtId="166" fontId="26" fillId="35" borderId="31" xfId="66" applyNumberFormat="1" applyFont="1" applyFill="1" applyBorder="1" applyAlignment="1">
      <alignment horizontal="right" vertical="center" indent="1"/>
    </xf>
    <xf numFmtId="165" fontId="25" fillId="0" borderId="9" xfId="19" applyFont="1" applyFill="1" applyBorder="1" applyAlignment="1">
      <alignment horizontal="left" vertical="center" wrapText="1" indent="1"/>
    </xf>
    <xf numFmtId="167" fontId="0" fillId="0" borderId="0" xfId="0" applyNumberFormat="1"/>
    <xf numFmtId="165" fontId="24" fillId="0" borderId="0" xfId="0" applyFont="1"/>
    <xf numFmtId="171" fontId="25" fillId="0" borderId="14" xfId="61" applyNumberFormat="1" applyFont="1" applyFill="1" applyBorder="1" applyAlignment="1">
      <alignment horizontal="right" vertical="center" wrapText="1" indent="1"/>
    </xf>
    <xf numFmtId="165" fontId="24" fillId="0" borderId="0" xfId="0" applyFont="1" applyFill="1" applyBorder="1"/>
    <xf numFmtId="171" fontId="0" fillId="0" borderId="0" xfId="0" applyNumberFormat="1"/>
    <xf numFmtId="168" fontId="25" fillId="0" borderId="15" xfId="21" applyNumberFormat="1" applyFont="1" applyFill="1" applyBorder="1" applyAlignment="1">
      <alignment horizontal="right" vertical="center" indent="1"/>
    </xf>
    <xf numFmtId="168" fontId="25" fillId="0" borderId="10" xfId="21" applyNumberFormat="1" applyFont="1" applyFill="1" applyBorder="1" applyAlignment="1">
      <alignment horizontal="right" vertical="center" indent="1"/>
    </xf>
    <xf numFmtId="168" fontId="25" fillId="0" borderId="9" xfId="21" applyNumberFormat="1" applyFont="1" applyFill="1" applyBorder="1" applyAlignment="1">
      <alignment horizontal="right" vertical="center" indent="1"/>
    </xf>
    <xf numFmtId="49" fontId="26" fillId="35" borderId="37" xfId="21" applyNumberFormat="1" applyFont="1" applyFill="1" applyBorder="1" applyAlignment="1">
      <alignment horizontal="center" vertical="center" wrapText="1"/>
    </xf>
    <xf numFmtId="2" fontId="26" fillId="35" borderId="30" xfId="21" applyNumberFormat="1" applyFont="1" applyFill="1" applyBorder="1" applyAlignment="1">
      <alignment horizontal="center" vertical="center" wrapText="1"/>
    </xf>
    <xf numFmtId="2" fontId="26" fillId="0" borderId="0" xfId="21" applyNumberFormat="1" applyFont="1" applyFill="1" applyBorder="1" applyAlignment="1">
      <alignment horizontal="center" vertical="center" wrapText="1"/>
    </xf>
    <xf numFmtId="49" fontId="26" fillId="35" borderId="14" xfId="21" applyNumberFormat="1" applyFont="1" applyFill="1" applyBorder="1" applyAlignment="1">
      <alignment horizontal="center" vertical="center" wrapText="1"/>
    </xf>
    <xf numFmtId="2" fontId="26" fillId="35" borderId="14" xfId="21" applyNumberFormat="1" applyFont="1" applyFill="1" applyBorder="1" applyAlignment="1">
      <alignment horizontal="center" vertical="center" wrapText="1"/>
    </xf>
    <xf numFmtId="165" fontId="25" fillId="0" borderId="10" xfId="21" applyFont="1" applyFill="1" applyBorder="1" applyAlignment="1">
      <alignment horizontal="left" vertical="center" indent="1"/>
    </xf>
    <xf numFmtId="165" fontId="25" fillId="0" borderId="0" xfId="21" applyFont="1" applyFill="1" applyBorder="1" applyAlignment="1">
      <alignment horizontal="left" vertical="center" indent="1"/>
    </xf>
    <xf numFmtId="165" fontId="25" fillId="0" borderId="9" xfId="21" applyFont="1" applyFill="1" applyBorder="1" applyAlignment="1">
      <alignment horizontal="left" vertical="center" indent="1"/>
    </xf>
    <xf numFmtId="165" fontId="25" fillId="0" borderId="11" xfId="21" applyFont="1" applyFill="1" applyBorder="1" applyAlignment="1">
      <alignment horizontal="left" vertical="center" indent="1"/>
    </xf>
    <xf numFmtId="167" fontId="1" fillId="36" borderId="0" xfId="0" applyNumberFormat="1" applyFont="1" applyFill="1"/>
    <xf numFmtId="167" fontId="1" fillId="37" borderId="0" xfId="0" applyNumberFormat="1" applyFont="1" applyFill="1"/>
    <xf numFmtId="165" fontId="22" fillId="0" borderId="0" xfId="21" applyFont="1" applyFill="1" applyAlignment="1"/>
    <xf numFmtId="165" fontId="21" fillId="0" borderId="0" xfId="21" applyFont="1" applyFill="1" applyBorder="1" applyAlignment="1">
      <alignment horizontal="center" vertical="center"/>
    </xf>
    <xf numFmtId="170" fontId="21" fillId="0" borderId="0" xfId="21" applyNumberFormat="1" applyFont="1" applyFill="1" applyBorder="1" applyAlignment="1">
      <alignment horizontal="right" vertical="center"/>
    </xf>
    <xf numFmtId="167" fontId="21" fillId="0" borderId="0" xfId="21" applyNumberFormat="1" applyFont="1" applyFill="1" applyBorder="1" applyAlignment="1">
      <alignment horizontal="right" vertical="center"/>
    </xf>
    <xf numFmtId="165" fontId="21" fillId="0" borderId="0" xfId="21" applyFont="1" applyFill="1" applyBorder="1" applyAlignment="1">
      <alignment horizontal="center" vertical="center" wrapText="1" shrinkToFit="1"/>
    </xf>
    <xf numFmtId="49" fontId="21" fillId="0" borderId="0" xfId="21" applyNumberFormat="1" applyFont="1" applyFill="1" applyBorder="1" applyAlignment="1">
      <alignment horizontal="center" vertical="center" wrapText="1"/>
    </xf>
    <xf numFmtId="165" fontId="22" fillId="0" borderId="0" xfId="21" applyFont="1" applyFill="1" applyBorder="1" applyAlignment="1"/>
    <xf numFmtId="165" fontId="22" fillId="0" borderId="38" xfId="21" applyFont="1" applyFill="1" applyBorder="1" applyAlignment="1"/>
    <xf numFmtId="2" fontId="21" fillId="0" borderId="38" xfId="21" applyNumberFormat="1" applyFont="1" applyFill="1" applyBorder="1" applyAlignment="1">
      <alignment horizontal="center"/>
    </xf>
    <xf numFmtId="2" fontId="21" fillId="0" borderId="0" xfId="21" applyNumberFormat="1" applyFont="1" applyFill="1" applyBorder="1" applyAlignment="1">
      <alignment horizontal="center"/>
    </xf>
    <xf numFmtId="165" fontId="21" fillId="35" borderId="30" xfId="21" applyFont="1" applyFill="1" applyBorder="1" applyAlignment="1">
      <alignment horizontal="center" vertical="center"/>
    </xf>
    <xf numFmtId="171" fontId="21" fillId="35" borderId="30" xfId="21" applyNumberFormat="1" applyFont="1" applyFill="1" applyBorder="1" applyAlignment="1">
      <alignment horizontal="right" vertical="center" indent="1"/>
    </xf>
    <xf numFmtId="171" fontId="21" fillId="35" borderId="39" xfId="21" applyNumberFormat="1" applyFont="1" applyFill="1" applyBorder="1" applyAlignment="1">
      <alignment horizontal="right" vertical="center" indent="1"/>
    </xf>
    <xf numFmtId="167" fontId="21" fillId="35" borderId="34" xfId="21" applyNumberFormat="1" applyFont="1" applyFill="1" applyBorder="1" applyAlignment="1">
      <alignment horizontal="right" vertical="center" indent="1"/>
    </xf>
    <xf numFmtId="167" fontId="21" fillId="0" borderId="0" xfId="21" applyNumberFormat="1" applyFont="1" applyFill="1" applyBorder="1" applyAlignment="1">
      <alignment horizontal="right" vertical="center" indent="1"/>
    </xf>
    <xf numFmtId="171" fontId="21" fillId="35" borderId="31" xfId="21" applyNumberFormat="1" applyFont="1" applyFill="1" applyBorder="1" applyAlignment="1">
      <alignment horizontal="right" vertical="center" indent="1"/>
    </xf>
    <xf numFmtId="171" fontId="21" fillId="35" borderId="40" xfId="21" applyNumberFormat="1" applyFont="1" applyFill="1" applyBorder="1" applyAlignment="1">
      <alignment horizontal="right" vertical="center" indent="1"/>
    </xf>
    <xf numFmtId="171" fontId="21" fillId="35" borderId="34" xfId="21" applyNumberFormat="1" applyFont="1" applyFill="1" applyBorder="1" applyAlignment="1">
      <alignment horizontal="right" vertical="center" indent="1"/>
    </xf>
    <xf numFmtId="165" fontId="21" fillId="0" borderId="15" xfId="21" applyFont="1" applyFill="1" applyBorder="1" applyAlignment="1">
      <alignment horizontal="left" vertical="center" indent="2"/>
    </xf>
    <xf numFmtId="165" fontId="21" fillId="0" borderId="0" xfId="21" applyFont="1" applyFill="1" applyBorder="1" applyAlignment="1">
      <alignment horizontal="left" vertical="center"/>
    </xf>
    <xf numFmtId="171" fontId="21" fillId="0" borderId="13" xfId="21" applyNumberFormat="1" applyFont="1" applyFill="1" applyBorder="1" applyAlignment="1">
      <alignment horizontal="right" vertical="center" indent="1"/>
    </xf>
    <xf numFmtId="171" fontId="21" fillId="0" borderId="41" xfId="21" applyNumberFormat="1" applyFont="1" applyFill="1" applyBorder="1" applyAlignment="1">
      <alignment horizontal="right" vertical="center" indent="1"/>
    </xf>
    <xf numFmtId="167" fontId="21" fillId="0" borderId="42" xfId="21" applyNumberFormat="1" applyFont="1" applyFill="1" applyBorder="1" applyAlignment="1">
      <alignment horizontal="right" vertical="center" indent="1"/>
    </xf>
    <xf numFmtId="171" fontId="21" fillId="0" borderId="43" xfId="21" applyNumberFormat="1" applyFont="1" applyFill="1" applyBorder="1" applyAlignment="1">
      <alignment horizontal="right" vertical="center" indent="1"/>
    </xf>
    <xf numFmtId="171" fontId="21" fillId="0" borderId="44" xfId="21" applyNumberFormat="1" applyFont="1" applyFill="1" applyBorder="1" applyAlignment="1">
      <alignment horizontal="right" vertical="center" indent="1"/>
    </xf>
    <xf numFmtId="171" fontId="21" fillId="0" borderId="42" xfId="21" applyNumberFormat="1" applyFont="1" applyFill="1" applyBorder="1" applyAlignment="1">
      <alignment horizontal="right" vertical="center" indent="1"/>
    </xf>
    <xf numFmtId="167" fontId="21" fillId="0" borderId="13" xfId="21" applyNumberFormat="1" applyFont="1" applyFill="1" applyBorder="1" applyAlignment="1">
      <alignment horizontal="right" vertical="center" indent="1"/>
    </xf>
    <xf numFmtId="165" fontId="22" fillId="0" borderId="0" xfId="21" applyFont="1" applyFill="1" applyBorder="1" applyAlignment="1">
      <alignment horizontal="left" vertical="center" indent="1"/>
    </xf>
    <xf numFmtId="171" fontId="22" fillId="0" borderId="10" xfId="21" applyNumberFormat="1" applyFont="1" applyFill="1" applyBorder="1" applyAlignment="1">
      <alignment horizontal="right" vertical="center" indent="1"/>
    </xf>
    <xf numFmtId="171" fontId="22" fillId="0" borderId="45" xfId="21" applyNumberFormat="1" applyFont="1" applyFill="1" applyBorder="1" applyAlignment="1">
      <alignment horizontal="right" vertical="center" indent="1"/>
    </xf>
    <xf numFmtId="167" fontId="22" fillId="0" borderId="46" xfId="21" applyNumberFormat="1" applyFont="1" applyFill="1" applyBorder="1" applyAlignment="1">
      <alignment horizontal="right" vertical="center" indent="1"/>
    </xf>
    <xf numFmtId="167" fontId="22" fillId="0" borderId="0" xfId="21" applyNumberFormat="1" applyFont="1" applyFill="1" applyBorder="1" applyAlignment="1">
      <alignment horizontal="right" vertical="center" indent="1"/>
    </xf>
    <xf numFmtId="171" fontId="22" fillId="0" borderId="47" xfId="21" applyNumberFormat="1" applyFont="1" applyFill="1" applyBorder="1" applyAlignment="1">
      <alignment horizontal="right" vertical="center" indent="1"/>
    </xf>
    <xf numFmtId="171" fontId="22" fillId="0" borderId="48" xfId="21" applyNumberFormat="1" applyFont="1" applyFill="1" applyBorder="1" applyAlignment="1">
      <alignment horizontal="right" vertical="center" indent="1"/>
    </xf>
    <xf numFmtId="171" fontId="22" fillId="0" borderId="46" xfId="21" applyNumberFormat="1" applyFont="1" applyFill="1" applyBorder="1" applyAlignment="1">
      <alignment horizontal="right" vertical="center" indent="1"/>
    </xf>
    <xf numFmtId="165" fontId="22" fillId="0" borderId="9" xfId="21" applyFont="1" applyFill="1" applyBorder="1" applyAlignment="1">
      <alignment horizontal="left" vertical="center" indent="1"/>
    </xf>
    <xf numFmtId="171" fontId="22" fillId="0" borderId="10" xfId="57" applyNumberFormat="1" applyFont="1" applyFill="1" applyBorder="1" applyAlignment="1">
      <alignment horizontal="right" vertical="center" indent="1"/>
    </xf>
    <xf numFmtId="171" fontId="22" fillId="0" borderId="45" xfId="57" applyNumberFormat="1" applyFont="1" applyFill="1" applyBorder="1" applyAlignment="1">
      <alignment horizontal="right" vertical="center" indent="1"/>
    </xf>
    <xf numFmtId="171" fontId="22" fillId="0" borderId="47" xfId="57" applyNumberFormat="1" applyFont="1" applyFill="1" applyBorder="1" applyAlignment="1">
      <alignment horizontal="right" vertical="center" indent="1"/>
    </xf>
    <xf numFmtId="171" fontId="22" fillId="0" borderId="48" xfId="57" applyNumberFormat="1" applyFont="1" applyFill="1" applyBorder="1" applyAlignment="1">
      <alignment horizontal="right" vertical="center" indent="1"/>
    </xf>
    <xf numFmtId="171" fontId="22" fillId="0" borderId="46" xfId="57" applyNumberFormat="1" applyFont="1" applyFill="1" applyBorder="1" applyAlignment="1">
      <alignment horizontal="right" vertical="center" indent="1"/>
    </xf>
    <xf numFmtId="165" fontId="21" fillId="0" borderId="10" xfId="21" applyFont="1" applyFill="1" applyBorder="1" applyAlignment="1">
      <alignment horizontal="left" vertical="center" indent="2"/>
    </xf>
    <xf numFmtId="171" fontId="21" fillId="0" borderId="10" xfId="21" applyNumberFormat="1" applyFont="1" applyFill="1" applyBorder="1" applyAlignment="1">
      <alignment horizontal="right" vertical="center" indent="1"/>
    </xf>
    <xf numFmtId="171" fontId="21" fillId="0" borderId="45" xfId="21" applyNumberFormat="1" applyFont="1" applyFill="1" applyBorder="1" applyAlignment="1">
      <alignment horizontal="right" vertical="center" indent="1"/>
    </xf>
    <xf numFmtId="167" fontId="21" fillId="0" borderId="46" xfId="21" applyNumberFormat="1" applyFont="1" applyFill="1" applyBorder="1" applyAlignment="1">
      <alignment horizontal="right" vertical="center" indent="1"/>
    </xf>
    <xf numFmtId="171" fontId="21" fillId="0" borderId="47" xfId="21" applyNumberFormat="1" applyFont="1" applyFill="1" applyBorder="1" applyAlignment="1">
      <alignment horizontal="right" vertical="center" indent="1"/>
    </xf>
    <xf numFmtId="171" fontId="21" fillId="0" borderId="48" xfId="21" applyNumberFormat="1" applyFont="1" applyFill="1" applyBorder="1" applyAlignment="1">
      <alignment horizontal="right" vertical="center" indent="1"/>
    </xf>
    <xf numFmtId="171" fontId="21" fillId="0" borderId="46" xfId="21" applyNumberFormat="1" applyFont="1" applyFill="1" applyBorder="1" applyAlignment="1">
      <alignment horizontal="right" vertical="center" indent="1"/>
    </xf>
    <xf numFmtId="171" fontId="22" fillId="0" borderId="11" xfId="21" applyNumberFormat="1" applyFont="1" applyFill="1" applyBorder="1" applyAlignment="1">
      <alignment horizontal="right" vertical="center" indent="1"/>
    </xf>
    <xf numFmtId="171" fontId="22" fillId="0" borderId="49" xfId="21" applyNumberFormat="1" applyFont="1" applyFill="1" applyBorder="1" applyAlignment="1">
      <alignment horizontal="right" vertical="center" indent="1"/>
    </xf>
    <xf numFmtId="167" fontId="22" fillId="0" borderId="50" xfId="21" applyNumberFormat="1" applyFont="1" applyFill="1" applyBorder="1" applyAlignment="1">
      <alignment horizontal="right" vertical="center" indent="1"/>
    </xf>
    <xf numFmtId="171" fontId="22" fillId="0" borderId="51" xfId="21" applyNumberFormat="1" applyFont="1" applyFill="1" applyBorder="1" applyAlignment="1">
      <alignment horizontal="right" vertical="center" indent="1"/>
    </xf>
    <xf numFmtId="171" fontId="22" fillId="0" borderId="52" xfId="21" applyNumberFormat="1" applyFont="1" applyFill="1" applyBorder="1" applyAlignment="1">
      <alignment horizontal="right" vertical="center" indent="1"/>
    </xf>
    <xf numFmtId="171" fontId="22" fillId="0" borderId="50" xfId="21" applyNumberFormat="1" applyFont="1" applyFill="1" applyBorder="1" applyAlignment="1">
      <alignment horizontal="right" vertical="center" indent="1"/>
    </xf>
    <xf numFmtId="166" fontId="25" fillId="0" borderId="15" xfId="0" applyNumberFormat="1" applyFont="1" applyFill="1" applyBorder="1" applyAlignment="1">
      <alignment horizontal="right" vertical="center" indent="1"/>
    </xf>
    <xf numFmtId="169" fontId="24" fillId="0" borderId="0" xfId="0" applyNumberFormat="1" applyFont="1" applyAlignment="1">
      <alignment horizontal="right" vertical="center" indent="1"/>
    </xf>
    <xf numFmtId="165" fontId="30" fillId="0" borderId="38" xfId="0" applyFont="1" applyBorder="1" applyAlignment="1">
      <alignment horizontal="right" vertical="center" indent="1"/>
    </xf>
    <xf numFmtId="166" fontId="26" fillId="0" borderId="13" xfId="66" applyNumberFormat="1" applyFont="1" applyFill="1" applyBorder="1" applyAlignment="1">
      <alignment horizontal="right" vertical="center" indent="1"/>
    </xf>
    <xf numFmtId="166" fontId="25" fillId="0" borderId="11" xfId="66" applyNumberFormat="1" applyFont="1" applyFill="1" applyBorder="1" applyAlignment="1">
      <alignment horizontal="right" vertical="center" indent="1"/>
    </xf>
    <xf numFmtId="166" fontId="25" fillId="0" borderId="10" xfId="66" applyNumberFormat="1" applyFont="1" applyFill="1" applyBorder="1" applyAlignment="1">
      <alignment horizontal="right" vertical="center" indent="1"/>
    </xf>
    <xf numFmtId="171" fontId="22" fillId="0" borderId="0" xfId="21" applyNumberFormat="1" applyFont="1" applyFill="1" applyBorder="1" applyAlignment="1">
      <alignment horizontal="right" vertical="center" indent="1"/>
    </xf>
    <xf numFmtId="168" fontId="26" fillId="35" borderId="53" xfId="0" applyNumberFormat="1" applyFont="1" applyFill="1" applyBorder="1" applyAlignment="1">
      <alignment horizontal="right" vertical="center" indent="1"/>
    </xf>
    <xf numFmtId="165" fontId="25" fillId="0" borderId="17" xfId="0" applyFont="1" applyFill="1" applyBorder="1" applyAlignment="1">
      <alignment horizontal="right" vertical="center" indent="1"/>
    </xf>
    <xf numFmtId="168" fontId="25" fillId="0" borderId="35" xfId="0" applyNumberFormat="1" applyFont="1" applyFill="1" applyBorder="1" applyAlignment="1">
      <alignment horizontal="right" vertical="center" indent="1"/>
    </xf>
    <xf numFmtId="165" fontId="25" fillId="0" borderId="18" xfId="0" applyFont="1" applyFill="1" applyBorder="1" applyAlignment="1">
      <alignment horizontal="right" vertical="center" indent="1"/>
    </xf>
    <xf numFmtId="168" fontId="25" fillId="0" borderId="28" xfId="0" applyNumberFormat="1" applyFont="1" applyFill="1" applyBorder="1" applyAlignment="1">
      <alignment horizontal="right" vertical="center" indent="1"/>
    </xf>
    <xf numFmtId="165" fontId="25" fillId="0" borderId="54" xfId="0" applyFont="1" applyFill="1" applyBorder="1" applyAlignment="1">
      <alignment horizontal="right" vertical="center" indent="1"/>
    </xf>
    <xf numFmtId="168" fontId="25" fillId="0" borderId="36" xfId="0" applyNumberFormat="1" applyFont="1" applyFill="1" applyBorder="1" applyAlignment="1">
      <alignment horizontal="right" vertical="center" indent="1"/>
    </xf>
    <xf numFmtId="169" fontId="26" fillId="35" borderId="31" xfId="67" applyNumberFormat="1" applyFont="1" applyFill="1" applyBorder="1" applyAlignment="1">
      <alignment horizontal="right" vertical="center" indent="1"/>
    </xf>
    <xf numFmtId="169" fontId="26" fillId="35" borderId="53" xfId="67" applyNumberFormat="1" applyFont="1" applyFill="1" applyBorder="1" applyAlignment="1">
      <alignment horizontal="right" vertical="center" indent="1"/>
    </xf>
    <xf numFmtId="169" fontId="26" fillId="0" borderId="43" xfId="67" applyNumberFormat="1" applyFont="1" applyFill="1" applyBorder="1" applyAlignment="1">
      <alignment horizontal="right" vertical="center" indent="1"/>
    </xf>
    <xf numFmtId="169" fontId="25" fillId="0" borderId="51" xfId="67" applyNumberFormat="1" applyFont="1" applyFill="1" applyBorder="1" applyAlignment="1">
      <alignment horizontal="right" vertical="center" indent="1"/>
    </xf>
    <xf numFmtId="169" fontId="25" fillId="0" borderId="18" xfId="67" applyNumberFormat="1" applyFont="1" applyFill="1" applyBorder="1" applyAlignment="1">
      <alignment horizontal="right" vertical="center" indent="1"/>
    </xf>
    <xf numFmtId="166" fontId="26" fillId="0" borderId="27" xfId="67" applyNumberFormat="1" applyFont="1" applyFill="1" applyBorder="1" applyAlignment="1">
      <alignment horizontal="right" vertical="center" indent="1"/>
    </xf>
    <xf numFmtId="166" fontId="25" fillId="0" borderId="29" xfId="67" applyNumberFormat="1" applyFont="1" applyFill="1" applyBorder="1" applyAlignment="1">
      <alignment horizontal="right" vertical="center" indent="1"/>
    </xf>
    <xf numFmtId="166" fontId="25" fillId="0" borderId="28" xfId="67" applyNumberFormat="1" applyFont="1" applyFill="1" applyBorder="1" applyAlignment="1">
      <alignment horizontal="right" vertical="center" indent="1"/>
    </xf>
    <xf numFmtId="167" fontId="25" fillId="0" borderId="30" xfId="61" applyNumberFormat="1" applyFont="1" applyFill="1" applyBorder="1" applyAlignment="1">
      <alignment horizontal="right" vertical="center" indent="1"/>
    </xf>
    <xf numFmtId="169" fontId="25" fillId="0" borderId="49" xfId="67" applyNumberFormat="1" applyFont="1" applyFill="1" applyBorder="1" applyAlignment="1">
      <alignment horizontal="right" vertical="center" indent="1"/>
    </xf>
    <xf numFmtId="165" fontId="24" fillId="0" borderId="0" xfId="0" applyFont="1" applyFill="1"/>
    <xf numFmtId="167" fontId="0" fillId="37" borderId="0" xfId="0" applyNumberFormat="1" applyFill="1"/>
    <xf numFmtId="2" fontId="24" fillId="0" borderId="0" xfId="0" applyNumberFormat="1" applyFont="1"/>
    <xf numFmtId="165" fontId="50" fillId="0" borderId="0" xfId="0" applyFont="1"/>
    <xf numFmtId="166" fontId="26" fillId="35" borderId="30" xfId="67" applyNumberFormat="1" applyFont="1" applyFill="1" applyBorder="1" applyAlignment="1">
      <alignment horizontal="right" vertical="center" indent="1"/>
    </xf>
    <xf numFmtId="165" fontId="33" fillId="35" borderId="30" xfId="61" applyFont="1" applyFill="1" applyBorder="1" applyAlignment="1">
      <alignment horizontal="center" vertical="center" wrapText="1"/>
    </xf>
    <xf numFmtId="165" fontId="33" fillId="0" borderId="0" xfId="61" applyFont="1" applyFill="1" applyBorder="1" applyAlignment="1">
      <alignment horizontal="center" vertical="center" wrapText="1"/>
    </xf>
    <xf numFmtId="165" fontId="25" fillId="0" borderId="13" xfId="61" applyFont="1" applyFill="1" applyBorder="1" applyAlignment="1">
      <alignment horizontal="left" vertical="center" indent="1"/>
    </xf>
    <xf numFmtId="165" fontId="25" fillId="0" borderId="10" xfId="61" applyFont="1" applyFill="1" applyBorder="1" applyAlignment="1">
      <alignment horizontal="left" vertical="center" indent="1"/>
    </xf>
    <xf numFmtId="165" fontId="25" fillId="0" borderId="11" xfId="61" applyFont="1" applyFill="1" applyBorder="1" applyAlignment="1">
      <alignment horizontal="left" vertical="center" indent="1"/>
    </xf>
    <xf numFmtId="165" fontId="25" fillId="0" borderId="9" xfId="61" applyFont="1" applyFill="1" applyBorder="1" applyAlignment="1">
      <alignment horizontal="center" vertical="center"/>
    </xf>
    <xf numFmtId="165" fontId="30" fillId="0" borderId="0" xfId="0" applyFont="1" applyBorder="1"/>
    <xf numFmtId="169" fontId="25" fillId="0" borderId="45" xfId="67" applyNumberFormat="1" applyFont="1" applyFill="1" applyBorder="1" applyAlignment="1">
      <alignment horizontal="right" vertical="center" indent="1"/>
    </xf>
    <xf numFmtId="169" fontId="25" fillId="0" borderId="55" xfId="67" applyNumberFormat="1" applyFont="1" applyFill="1" applyBorder="1" applyAlignment="1">
      <alignment horizontal="right" vertical="center" indent="1"/>
    </xf>
    <xf numFmtId="169" fontId="25" fillId="0" borderId="56" xfId="67" applyNumberFormat="1" applyFont="1" applyFill="1" applyBorder="1" applyAlignment="1">
      <alignment horizontal="right" vertical="center" indent="1"/>
    </xf>
    <xf numFmtId="165" fontId="34" fillId="34" borderId="22" xfId="68" applyFont="1" applyFill="1" applyBorder="1" applyAlignment="1">
      <alignment horizontal="center"/>
    </xf>
    <xf numFmtId="165" fontId="35" fillId="34" borderId="22" xfId="69" applyFont="1" applyFill="1" applyBorder="1" applyAlignment="1">
      <alignment horizontal="center"/>
    </xf>
    <xf numFmtId="171" fontId="25" fillId="0" borderId="54" xfId="61" applyNumberFormat="1" applyFont="1" applyFill="1" applyBorder="1" applyAlignment="1">
      <alignment horizontal="right" vertical="center" wrapText="1" indent="1"/>
    </xf>
    <xf numFmtId="165" fontId="34" fillId="34" borderId="22" xfId="68" applyFont="1" applyFill="1" applyBorder="1" applyAlignment="1">
      <alignment horizontal="left"/>
    </xf>
    <xf numFmtId="165" fontId="1" fillId="0" borderId="0" xfId="61" applyAlignment="1"/>
    <xf numFmtId="165" fontId="25" fillId="0" borderId="0" xfId="21" applyFont="1" applyFill="1" applyBorder="1" applyAlignment="1">
      <alignment horizontal="left" vertical="center" wrapText="1" indent="1"/>
    </xf>
    <xf numFmtId="0" fontId="34" fillId="34" borderId="22" xfId="70" applyFont="1" applyFill="1" applyBorder="1" applyAlignment="1">
      <alignment horizontal="center"/>
    </xf>
    <xf numFmtId="0" fontId="34" fillId="0" borderId="4" xfId="70" applyFont="1" applyFill="1" applyBorder="1" applyAlignment="1">
      <alignment wrapText="1"/>
    </xf>
    <xf numFmtId="0" fontId="34" fillId="0" borderId="4" xfId="70" applyFont="1" applyFill="1" applyBorder="1" applyAlignment="1">
      <alignment horizontal="right" wrapText="1"/>
    </xf>
    <xf numFmtId="174" fontId="34" fillId="0" borderId="4" xfId="68" applyNumberFormat="1" applyFont="1" applyFill="1" applyBorder="1" applyAlignment="1">
      <alignment horizontal="right" wrapText="1"/>
    </xf>
    <xf numFmtId="174" fontId="35" fillId="0" borderId="4" xfId="69" applyNumberFormat="1" applyFont="1" applyFill="1" applyBorder="1" applyAlignment="1">
      <alignment horizontal="right" wrapText="1"/>
    </xf>
    <xf numFmtId="174" fontId="1" fillId="0" borderId="0" xfId="61" applyNumberFormat="1" applyFill="1"/>
    <xf numFmtId="174" fontId="1" fillId="0" borderId="0" xfId="61" applyNumberFormat="1"/>
    <xf numFmtId="174" fontId="34" fillId="34" borderId="22" xfId="68" applyNumberFormat="1" applyFont="1" applyFill="1" applyBorder="1" applyAlignment="1">
      <alignment horizontal="center"/>
    </xf>
    <xf numFmtId="174" fontId="35" fillId="34" borderId="22" xfId="68" applyNumberFormat="1" applyFont="1" applyFill="1" applyBorder="1" applyAlignment="1">
      <alignment horizontal="center"/>
    </xf>
    <xf numFmtId="174" fontId="35" fillId="34" borderId="22" xfId="69" applyNumberFormat="1" applyFont="1" applyFill="1" applyBorder="1" applyAlignment="1">
      <alignment horizontal="center"/>
    </xf>
    <xf numFmtId="174" fontId="34" fillId="0" borderId="4" xfId="68" applyNumberFormat="1" applyFont="1" applyFill="1" applyBorder="1" applyAlignment="1">
      <alignment wrapText="1"/>
    </xf>
    <xf numFmtId="0" fontId="35" fillId="34" borderId="22" xfId="71" applyFont="1" applyFill="1" applyBorder="1" applyAlignment="1">
      <alignment horizontal="center"/>
    </xf>
    <xf numFmtId="0" fontId="35" fillId="0" borderId="4" xfId="71" applyFont="1" applyFill="1" applyBorder="1" applyAlignment="1">
      <alignment wrapText="1"/>
    </xf>
    <xf numFmtId="0" fontId="35" fillId="0" borderId="4" xfId="71" applyFont="1" applyFill="1" applyBorder="1" applyAlignment="1">
      <alignment horizontal="right" wrapText="1"/>
    </xf>
    <xf numFmtId="165" fontId="25" fillId="0" borderId="0" xfId="21" applyFont="1" applyFill="1" applyBorder="1" applyAlignment="1">
      <alignment vertical="center" wrapText="1"/>
    </xf>
    <xf numFmtId="171" fontId="25" fillId="0" borderId="0" xfId="61" applyNumberFormat="1" applyFont="1" applyFill="1" applyBorder="1" applyAlignment="1">
      <alignment horizontal="center" vertical="center" wrapText="1"/>
    </xf>
    <xf numFmtId="165" fontId="1" fillId="0" borderId="0" xfId="61" applyFont="1" applyFill="1"/>
    <xf numFmtId="165" fontId="1" fillId="0" borderId="0" xfId="61" applyFont="1"/>
    <xf numFmtId="165" fontId="1" fillId="0" borderId="0" xfId="61" applyAlignment="1">
      <alignment horizontal="center"/>
    </xf>
    <xf numFmtId="165" fontId="39" fillId="0" borderId="0" xfId="61" applyFont="1"/>
    <xf numFmtId="165" fontId="39" fillId="0" borderId="0" xfId="61" applyFont="1" applyAlignment="1">
      <alignment vertical="center"/>
    </xf>
    <xf numFmtId="165" fontId="40" fillId="0" borderId="0" xfId="61" applyFont="1"/>
    <xf numFmtId="165" fontId="36" fillId="0" borderId="0" xfId="61" applyFont="1" applyAlignment="1">
      <alignment vertical="center"/>
    </xf>
    <xf numFmtId="165" fontId="37" fillId="0" borderId="0" xfId="61" applyFont="1" applyAlignment="1">
      <alignment vertical="center"/>
    </xf>
    <xf numFmtId="165" fontId="38" fillId="0" borderId="0" xfId="61" applyFont="1" applyAlignment="1">
      <alignment vertical="center"/>
    </xf>
    <xf numFmtId="165" fontId="20" fillId="0" borderId="0" xfId="61" applyFont="1" applyAlignment="1"/>
    <xf numFmtId="165" fontId="52" fillId="0" borderId="0" xfId="21" quotePrefix="1" applyFont="1" applyFill="1" applyBorder="1" applyAlignment="1">
      <alignment horizontal="left" vertical="center" wrapText="1"/>
    </xf>
    <xf numFmtId="165" fontId="31" fillId="0" borderId="0" xfId="61" applyFont="1"/>
    <xf numFmtId="165" fontId="52" fillId="0" borderId="0" xfId="21" quotePrefix="1" applyFont="1" applyFill="1" applyBorder="1" applyAlignment="1">
      <alignment horizontal="left" vertical="center" wrapText="1"/>
    </xf>
    <xf numFmtId="165" fontId="31" fillId="0" borderId="0" xfId="61" applyFont="1" applyAlignment="1">
      <alignment horizontal="left"/>
    </xf>
    <xf numFmtId="171" fontId="26" fillId="0" borderId="0" xfId="61" applyNumberFormat="1" applyFont="1" applyFill="1" applyBorder="1" applyAlignment="1">
      <alignment horizontal="center" vertical="center" wrapText="1"/>
    </xf>
    <xf numFmtId="165" fontId="23" fillId="0" borderId="0" xfId="61" applyFont="1" applyFill="1"/>
    <xf numFmtId="165" fontId="23" fillId="0" borderId="0" xfId="61" applyFont="1"/>
    <xf numFmtId="171" fontId="51" fillId="38" borderId="61" xfId="61" applyNumberFormat="1" applyFont="1" applyFill="1" applyBorder="1" applyAlignment="1">
      <alignment horizontal="center" vertical="center" wrapText="1"/>
    </xf>
    <xf numFmtId="171" fontId="51" fillId="39" borderId="61" xfId="61" applyNumberFormat="1" applyFont="1" applyFill="1" applyBorder="1" applyAlignment="1">
      <alignment horizontal="center" vertical="center" wrapText="1"/>
    </xf>
    <xf numFmtId="165" fontId="31" fillId="0" borderId="0" xfId="61" applyFont="1" applyAlignment="1"/>
    <xf numFmtId="171" fontId="51" fillId="38" borderId="65" xfId="61" applyNumberFormat="1" applyFont="1" applyFill="1" applyBorder="1" applyAlignment="1">
      <alignment horizontal="center" vertical="center" wrapText="1"/>
    </xf>
    <xf numFmtId="165" fontId="24" fillId="0" borderId="0" xfId="61" applyFont="1" applyAlignment="1">
      <alignment horizontal="left"/>
    </xf>
    <xf numFmtId="171" fontId="51" fillId="38" borderId="30" xfId="61" applyNumberFormat="1" applyFont="1" applyFill="1" applyBorder="1" applyAlignment="1">
      <alignment horizontal="center" vertical="center" wrapText="1"/>
    </xf>
    <xf numFmtId="171" fontId="25" fillId="38" borderId="30" xfId="61" applyNumberFormat="1" applyFont="1" applyFill="1" applyBorder="1" applyAlignment="1">
      <alignment horizontal="center" vertical="center" wrapText="1"/>
    </xf>
    <xf numFmtId="165" fontId="52" fillId="0" borderId="0" xfId="21" quotePrefix="1" applyFont="1" applyFill="1" applyBorder="1" applyAlignment="1">
      <alignment horizontal="left" vertical="center" wrapText="1"/>
    </xf>
    <xf numFmtId="165" fontId="52" fillId="0" borderId="0" xfId="21" quotePrefix="1" applyFont="1" applyFill="1" applyBorder="1" applyAlignment="1">
      <alignment horizontal="left" vertical="center" wrapText="1"/>
    </xf>
    <xf numFmtId="165" fontId="53" fillId="38" borderId="30" xfId="61" applyFont="1" applyFill="1" applyBorder="1" applyAlignment="1">
      <alignment horizontal="center" vertical="center" wrapText="1"/>
    </xf>
    <xf numFmtId="171" fontId="22" fillId="38" borderId="34" xfId="61" applyNumberFormat="1" applyFont="1" applyFill="1" applyBorder="1" applyAlignment="1">
      <alignment horizontal="center" vertical="center" wrapText="1"/>
    </xf>
    <xf numFmtId="171" fontId="22" fillId="38" borderId="30" xfId="61" applyNumberFormat="1" applyFont="1" applyFill="1" applyBorder="1" applyAlignment="1">
      <alignment horizontal="center" vertical="center" wrapText="1"/>
    </xf>
    <xf numFmtId="171" fontId="22" fillId="38" borderId="68" xfId="61" applyNumberFormat="1" applyFont="1" applyFill="1" applyBorder="1" applyAlignment="1">
      <alignment horizontal="center" vertical="center" wrapText="1"/>
    </xf>
    <xf numFmtId="171" fontId="22" fillId="38" borderId="15" xfId="61" applyNumberFormat="1" applyFont="1" applyFill="1" applyBorder="1" applyAlignment="1">
      <alignment horizontal="center" vertical="center" wrapText="1"/>
    </xf>
    <xf numFmtId="171" fontId="22" fillId="38" borderId="31" xfId="61" applyNumberFormat="1" applyFont="1" applyFill="1" applyBorder="1" applyAlignment="1">
      <alignment horizontal="center" vertical="center" wrapText="1"/>
    </xf>
    <xf numFmtId="165" fontId="1" fillId="0" borderId="0" xfId="61" applyFill="1" applyAlignment="1"/>
    <xf numFmtId="165" fontId="1" fillId="44" borderId="0" xfId="61" applyFill="1" applyAlignment="1"/>
    <xf numFmtId="165" fontId="1" fillId="36" borderId="0" xfId="61" applyFont="1" applyFill="1"/>
    <xf numFmtId="171" fontId="22" fillId="0" borderId="30" xfId="61" applyNumberFormat="1" applyFont="1" applyFill="1" applyBorder="1" applyAlignment="1">
      <alignment horizontal="center" vertical="center" wrapText="1"/>
    </xf>
    <xf numFmtId="165" fontId="52" fillId="0" borderId="0" xfId="21" quotePrefix="1" applyFont="1" applyFill="1" applyBorder="1" applyAlignment="1">
      <alignment horizontal="left" vertical="center" wrapText="1"/>
    </xf>
    <xf numFmtId="165" fontId="1" fillId="37" borderId="0" xfId="61" applyFont="1" applyFill="1"/>
    <xf numFmtId="165" fontId="1" fillId="0" borderId="0" xfId="61" applyBorder="1" applyAlignment="1">
      <alignment horizontal="center"/>
    </xf>
    <xf numFmtId="165" fontId="40" fillId="0" borderId="0" xfId="61" applyFont="1" applyBorder="1"/>
    <xf numFmtId="165" fontId="31" fillId="0" borderId="0" xfId="61" applyFont="1" applyBorder="1"/>
    <xf numFmtId="165" fontId="1" fillId="0" borderId="0" xfId="61" applyBorder="1"/>
    <xf numFmtId="165" fontId="1" fillId="0" borderId="0" xfId="61" applyAlignment="1">
      <alignment vertical="center"/>
    </xf>
    <xf numFmtId="171" fontId="57" fillId="38" borderId="34" xfId="61" applyNumberFormat="1" applyFont="1" applyFill="1" applyBorder="1" applyAlignment="1">
      <alignment horizontal="center" vertical="center" wrapText="1"/>
    </xf>
    <xf numFmtId="171" fontId="57" fillId="38" borderId="30" xfId="61" applyNumberFormat="1" applyFont="1" applyFill="1" applyBorder="1" applyAlignment="1">
      <alignment horizontal="center" vertical="center" wrapText="1"/>
    </xf>
    <xf numFmtId="171" fontId="57" fillId="38" borderId="61" xfId="61" applyNumberFormat="1" applyFont="1" applyFill="1" applyBorder="1" applyAlignment="1">
      <alignment horizontal="center" vertical="center" wrapText="1"/>
    </xf>
    <xf numFmtId="171" fontId="57" fillId="42" borderId="34" xfId="61" applyNumberFormat="1" applyFont="1" applyFill="1" applyBorder="1" applyAlignment="1">
      <alignment horizontal="center" vertical="center" wrapText="1"/>
    </xf>
    <xf numFmtId="171" fontId="57" fillId="42" borderId="30" xfId="61" applyNumberFormat="1" applyFont="1" applyFill="1" applyBorder="1" applyAlignment="1">
      <alignment horizontal="center" vertical="center" wrapText="1"/>
    </xf>
    <xf numFmtId="171" fontId="57" fillId="42" borderId="61" xfId="61" applyNumberFormat="1" applyFont="1" applyFill="1" applyBorder="1" applyAlignment="1">
      <alignment horizontal="center" vertical="center" wrapText="1"/>
    </xf>
    <xf numFmtId="171" fontId="57" fillId="39" borderId="61" xfId="61" applyNumberFormat="1" applyFont="1" applyFill="1" applyBorder="1" applyAlignment="1">
      <alignment horizontal="center" vertical="center" wrapText="1"/>
    </xf>
    <xf numFmtId="171" fontId="57" fillId="41" borderId="30" xfId="61" applyNumberFormat="1" applyFont="1" applyFill="1" applyBorder="1" applyAlignment="1">
      <alignment horizontal="center" vertical="center" wrapText="1"/>
    </xf>
    <xf numFmtId="171" fontId="57" fillId="41" borderId="61" xfId="61" applyNumberFormat="1" applyFont="1" applyFill="1" applyBorder="1" applyAlignment="1">
      <alignment horizontal="center" vertical="center" wrapText="1"/>
    </xf>
    <xf numFmtId="171" fontId="57" fillId="38" borderId="94" xfId="61" applyNumberFormat="1" applyFont="1" applyFill="1" applyBorder="1" applyAlignment="1">
      <alignment horizontal="center" vertical="center" wrapText="1"/>
    </xf>
    <xf numFmtId="171" fontId="57" fillId="38" borderId="68" xfId="61" applyNumberFormat="1" applyFont="1" applyFill="1" applyBorder="1" applyAlignment="1">
      <alignment horizontal="center" vertical="center" wrapText="1"/>
    </xf>
    <xf numFmtId="171" fontId="57" fillId="38" borderId="69" xfId="61" applyNumberFormat="1" applyFont="1" applyFill="1" applyBorder="1" applyAlignment="1">
      <alignment horizontal="center" vertical="center" wrapText="1"/>
    </xf>
    <xf numFmtId="171" fontId="57" fillId="42" borderId="71" xfId="61" applyNumberFormat="1" applyFont="1" applyFill="1" applyBorder="1" applyAlignment="1">
      <alignment horizontal="center" vertical="center" wrapText="1"/>
    </xf>
    <xf numFmtId="171" fontId="57" fillId="42" borderId="68" xfId="61" applyNumberFormat="1" applyFont="1" applyFill="1" applyBorder="1" applyAlignment="1">
      <alignment horizontal="center" vertical="center" wrapText="1"/>
    </xf>
    <xf numFmtId="171" fontId="57" fillId="42" borderId="69" xfId="61" applyNumberFormat="1" applyFont="1" applyFill="1" applyBorder="1" applyAlignment="1">
      <alignment horizontal="center" vertical="center" wrapText="1"/>
    </xf>
    <xf numFmtId="171" fontId="57" fillId="39" borderId="69" xfId="61" applyNumberFormat="1" applyFont="1" applyFill="1" applyBorder="1" applyAlignment="1">
      <alignment horizontal="center" vertical="center" wrapText="1"/>
    </xf>
    <xf numFmtId="171" fontId="57" fillId="41" borderId="68" xfId="61" applyNumberFormat="1" applyFont="1" applyFill="1" applyBorder="1" applyAlignment="1">
      <alignment horizontal="center" vertical="center" wrapText="1"/>
    </xf>
    <xf numFmtId="171" fontId="57" fillId="41" borderId="69" xfId="61" applyNumberFormat="1" applyFont="1" applyFill="1" applyBorder="1" applyAlignment="1">
      <alignment horizontal="center" vertical="center" wrapText="1"/>
    </xf>
    <xf numFmtId="165" fontId="58" fillId="37" borderId="95" xfId="21" applyFont="1" applyFill="1" applyBorder="1" applyAlignment="1">
      <alignment horizontal="left" vertical="center" wrapText="1"/>
    </xf>
    <xf numFmtId="165" fontId="25" fillId="0" borderId="0" xfId="21" applyFont="1" applyFill="1" applyBorder="1" applyAlignment="1">
      <alignment horizontal="center" vertical="center" wrapText="1"/>
    </xf>
    <xf numFmtId="165" fontId="52" fillId="0" borderId="0" xfId="21" quotePrefix="1" applyFont="1" applyFill="1" applyBorder="1" applyAlignment="1">
      <alignment horizontal="center" vertical="center" wrapText="1"/>
    </xf>
    <xf numFmtId="165" fontId="1" fillId="0" borderId="0" xfId="61" applyAlignment="1">
      <alignment horizontal="center" vertical="center"/>
    </xf>
    <xf numFmtId="165" fontId="40" fillId="0" borderId="0" xfId="61" applyFont="1" applyAlignment="1">
      <alignment horizontal="center" vertical="center"/>
    </xf>
    <xf numFmtId="165" fontId="31" fillId="0" borderId="0" xfId="61" applyFont="1" applyAlignment="1">
      <alignment horizontal="center" vertical="center"/>
    </xf>
    <xf numFmtId="165" fontId="1" fillId="0" borderId="96" xfId="61" applyBorder="1"/>
    <xf numFmtId="165" fontId="25" fillId="43" borderId="30" xfId="21" applyFont="1" applyFill="1" applyBorder="1" applyAlignment="1">
      <alignment horizontal="left" vertical="center" wrapText="1"/>
    </xf>
    <xf numFmtId="165" fontId="1" fillId="0" borderId="0" xfId="61" applyFill="1" applyBorder="1" applyAlignment="1">
      <alignment vertical="center"/>
    </xf>
    <xf numFmtId="165" fontId="1" fillId="0" borderId="0" xfId="61" applyFill="1" applyBorder="1"/>
    <xf numFmtId="165" fontId="1" fillId="0" borderId="0" xfId="61" applyFont="1" applyFill="1" applyBorder="1"/>
    <xf numFmtId="165" fontId="52" fillId="0" borderId="0" xfId="21" quotePrefix="1" applyFont="1" applyFill="1" applyBorder="1" applyAlignment="1">
      <alignment horizontal="left" vertical="center" wrapText="1"/>
    </xf>
    <xf numFmtId="165" fontId="40" fillId="0" borderId="0" xfId="61" applyFont="1" applyFill="1"/>
    <xf numFmtId="165" fontId="53" fillId="0" borderId="30" xfId="61" applyFont="1" applyFill="1" applyBorder="1" applyAlignment="1">
      <alignment horizontal="center" vertical="center" wrapText="1"/>
    </xf>
    <xf numFmtId="165" fontId="51" fillId="0" borderId="57" xfId="61" applyFont="1" applyFill="1" applyBorder="1" applyAlignment="1">
      <alignment horizontal="center" vertical="center"/>
    </xf>
    <xf numFmtId="165" fontId="51" fillId="0" borderId="30" xfId="61" applyFont="1" applyFill="1" applyBorder="1" applyAlignment="1">
      <alignment horizontal="center" vertical="center"/>
    </xf>
    <xf numFmtId="171" fontId="25" fillId="0" borderId="30" xfId="61" applyNumberFormat="1" applyFont="1" applyFill="1" applyBorder="1" applyAlignment="1">
      <alignment horizontal="center" vertical="center" wrapText="1"/>
    </xf>
    <xf numFmtId="171" fontId="22" fillId="0" borderId="15" xfId="61" applyNumberFormat="1" applyFont="1" applyFill="1" applyBorder="1" applyAlignment="1">
      <alignment horizontal="center" vertical="center" wrapText="1"/>
    </xf>
    <xf numFmtId="171" fontId="51" fillId="0" borderId="30" xfId="61" applyNumberFormat="1" applyFont="1" applyFill="1" applyBorder="1" applyAlignment="1">
      <alignment horizontal="center" vertical="center" wrapText="1"/>
    </xf>
    <xf numFmtId="171" fontId="25" fillId="0" borderId="68" xfId="61" applyNumberFormat="1" applyFont="1" applyFill="1" applyBorder="1" applyAlignment="1">
      <alignment horizontal="center" vertical="center" wrapText="1"/>
    </xf>
    <xf numFmtId="165" fontId="31" fillId="0" borderId="0" xfId="61" applyFont="1" applyFill="1"/>
    <xf numFmtId="165" fontId="53" fillId="0" borderId="65" xfId="61" applyFont="1" applyFill="1" applyBorder="1" applyAlignment="1">
      <alignment horizontal="center" vertical="center" wrapText="1"/>
    </xf>
    <xf numFmtId="165" fontId="51" fillId="0" borderId="58" xfId="61" applyFont="1" applyFill="1" applyBorder="1" applyAlignment="1">
      <alignment horizontal="center" vertical="center"/>
    </xf>
    <xf numFmtId="171" fontId="22" fillId="0" borderId="65" xfId="61" applyNumberFormat="1" applyFont="1" applyFill="1" applyBorder="1" applyAlignment="1">
      <alignment horizontal="center" vertical="center" wrapText="1"/>
    </xf>
    <xf numFmtId="165" fontId="51" fillId="0" borderId="65" xfId="61" applyFont="1" applyFill="1" applyBorder="1" applyAlignment="1">
      <alignment horizontal="center" vertical="center"/>
    </xf>
    <xf numFmtId="171" fontId="22" fillId="0" borderId="34" xfId="61" applyNumberFormat="1" applyFont="1" applyFill="1" applyBorder="1" applyAlignment="1">
      <alignment horizontal="center" vertical="center" wrapText="1"/>
    </xf>
    <xf numFmtId="171" fontId="22" fillId="0" borderId="76" xfId="61" applyNumberFormat="1" applyFont="1" applyFill="1" applyBorder="1" applyAlignment="1">
      <alignment horizontal="center" vertical="center" wrapText="1"/>
    </xf>
    <xf numFmtId="171" fontId="51" fillId="0" borderId="65" xfId="61" applyNumberFormat="1" applyFont="1" applyFill="1" applyBorder="1" applyAlignment="1">
      <alignment horizontal="center" vertical="center" wrapText="1"/>
    </xf>
    <xf numFmtId="171" fontId="25" fillId="0" borderId="65" xfId="61" applyNumberFormat="1" applyFont="1" applyFill="1" applyBorder="1" applyAlignment="1">
      <alignment horizontal="center" vertical="center" wrapText="1"/>
    </xf>
    <xf numFmtId="171" fontId="25" fillId="0" borderId="34" xfId="61" applyNumberFormat="1" applyFont="1" applyFill="1" applyBorder="1" applyAlignment="1">
      <alignment horizontal="center" vertical="center" wrapText="1"/>
    </xf>
    <xf numFmtId="165" fontId="39" fillId="0" borderId="0" xfId="61" applyFont="1" applyFill="1"/>
    <xf numFmtId="171" fontId="22" fillId="0" borderId="61" xfId="61" applyNumberFormat="1" applyFont="1" applyFill="1" applyBorder="1" applyAlignment="1">
      <alignment horizontal="center" vertical="center" wrapText="1"/>
    </xf>
    <xf numFmtId="171" fontId="54" fillId="0" borderId="30" xfId="61" applyNumberFormat="1" applyFont="1" applyFill="1" applyBorder="1" applyAlignment="1">
      <alignment horizontal="center" vertical="center" wrapText="1"/>
    </xf>
    <xf numFmtId="165" fontId="51" fillId="0" borderId="15" xfId="61" applyFont="1" applyFill="1" applyBorder="1" applyAlignment="1">
      <alignment horizontal="center" vertical="center"/>
    </xf>
    <xf numFmtId="171" fontId="54" fillId="0" borderId="81" xfId="61" applyNumberFormat="1" applyFont="1" applyFill="1" applyBorder="1" applyAlignment="1">
      <alignment horizontal="center" vertical="center" wrapText="1"/>
    </xf>
    <xf numFmtId="165" fontId="51" fillId="0" borderId="78" xfId="61" applyFont="1" applyFill="1" applyBorder="1" applyAlignment="1">
      <alignment horizontal="center" vertical="center"/>
    </xf>
    <xf numFmtId="171" fontId="57" fillId="0" borderId="30" xfId="61" applyNumberFormat="1" applyFont="1" applyFill="1" applyBorder="1" applyAlignment="1">
      <alignment horizontal="center" vertical="center" wrapText="1"/>
    </xf>
    <xf numFmtId="171" fontId="57" fillId="0" borderId="68" xfId="61" applyNumberFormat="1" applyFont="1" applyFill="1" applyBorder="1" applyAlignment="1">
      <alignment horizontal="center" vertical="center" wrapText="1"/>
    </xf>
    <xf numFmtId="171" fontId="51" fillId="0" borderId="59" xfId="61" applyNumberFormat="1" applyFont="1" applyFill="1" applyBorder="1" applyAlignment="1">
      <alignment horizontal="center" vertical="center" wrapText="1"/>
    </xf>
    <xf numFmtId="171" fontId="22" fillId="0" borderId="10" xfId="61" applyNumberFormat="1" applyFont="1" applyFill="1" applyBorder="1" applyAlignment="1">
      <alignment horizontal="center" vertical="center" wrapText="1"/>
    </xf>
    <xf numFmtId="171" fontId="22" fillId="0" borderId="63" xfId="61" applyNumberFormat="1" applyFont="1" applyFill="1" applyBorder="1" applyAlignment="1">
      <alignment horizontal="center" vertical="center" wrapText="1"/>
    </xf>
    <xf numFmtId="165" fontId="53" fillId="0" borderId="34" xfId="61" applyFont="1" applyFill="1" applyBorder="1" applyAlignment="1">
      <alignment horizontal="center" wrapText="1"/>
    </xf>
    <xf numFmtId="165" fontId="53" fillId="0" borderId="30" xfId="61" applyFont="1" applyFill="1" applyBorder="1" applyAlignment="1">
      <alignment horizontal="center" wrapText="1"/>
    </xf>
    <xf numFmtId="165" fontId="51" fillId="0" borderId="34" xfId="61" applyFont="1" applyFill="1" applyBorder="1" applyAlignment="1">
      <alignment horizontal="center" vertical="center"/>
    </xf>
    <xf numFmtId="171" fontId="54" fillId="0" borderId="34" xfId="61" applyNumberFormat="1" applyFont="1" applyFill="1" applyBorder="1" applyAlignment="1">
      <alignment horizontal="center" vertical="center" wrapText="1"/>
    </xf>
    <xf numFmtId="171" fontId="22" fillId="0" borderId="78" xfId="61" applyNumberFormat="1" applyFont="1" applyFill="1" applyBorder="1" applyAlignment="1">
      <alignment horizontal="center" vertical="center" wrapText="1"/>
    </xf>
    <xf numFmtId="165" fontId="51" fillId="0" borderId="76" xfId="61" applyFont="1" applyFill="1" applyBorder="1" applyAlignment="1">
      <alignment horizontal="center" vertical="center"/>
    </xf>
    <xf numFmtId="171" fontId="21" fillId="0" borderId="67" xfId="61" applyNumberFormat="1" applyFont="1" applyFill="1" applyBorder="1" applyAlignment="1">
      <alignment horizontal="center" vertical="center" wrapText="1"/>
    </xf>
    <xf numFmtId="171" fontId="22" fillId="0" borderId="71" xfId="61" applyNumberFormat="1" applyFont="1" applyFill="1" applyBorder="1" applyAlignment="1">
      <alignment horizontal="center" vertical="center" wrapText="1"/>
    </xf>
    <xf numFmtId="171" fontId="25" fillId="0" borderId="0" xfId="61" quotePrefix="1" applyNumberFormat="1" applyFont="1" applyFill="1" applyBorder="1" applyAlignment="1">
      <alignment horizontal="center" vertical="center" wrapText="1"/>
    </xf>
    <xf numFmtId="171" fontId="54" fillId="0" borderId="83" xfId="61" applyNumberFormat="1" applyFont="1" applyFill="1" applyBorder="1" applyAlignment="1">
      <alignment horizontal="center" vertical="center" wrapText="1"/>
    </xf>
    <xf numFmtId="171" fontId="54" fillId="0" borderId="58" xfId="61" applyNumberFormat="1" applyFont="1" applyFill="1" applyBorder="1" applyAlignment="1">
      <alignment horizontal="center" vertical="center" wrapText="1"/>
    </xf>
    <xf numFmtId="171" fontId="57" fillId="0" borderId="34" xfId="61" applyNumberFormat="1" applyFont="1" applyFill="1" applyBorder="1" applyAlignment="1">
      <alignment horizontal="center" vertical="center" wrapText="1"/>
    </xf>
    <xf numFmtId="171" fontId="57" fillId="0" borderId="94" xfId="61" applyNumberFormat="1" applyFont="1" applyFill="1" applyBorder="1" applyAlignment="1">
      <alignment horizontal="center" vertical="center" wrapText="1"/>
    </xf>
    <xf numFmtId="171" fontId="25" fillId="0" borderId="103" xfId="61" applyNumberFormat="1" applyFont="1" applyFill="1" applyBorder="1" applyAlignment="1">
      <alignment horizontal="center" vertical="center" wrapText="1"/>
    </xf>
    <xf numFmtId="171" fontId="25" fillId="0" borderId="104" xfId="61" applyNumberFormat="1" applyFont="1" applyFill="1" applyBorder="1" applyAlignment="1">
      <alignment horizontal="center" vertical="center" wrapText="1"/>
    </xf>
    <xf numFmtId="171" fontId="25" fillId="0" borderId="94" xfId="61" applyNumberFormat="1" applyFont="1" applyFill="1" applyBorder="1" applyAlignment="1">
      <alignment horizontal="center" vertical="center" wrapText="1"/>
    </xf>
    <xf numFmtId="171" fontId="54" fillId="0" borderId="31" xfId="61" applyNumberFormat="1" applyFont="1" applyFill="1" applyBorder="1" applyAlignment="1">
      <alignment horizontal="center" vertical="center" wrapText="1"/>
    </xf>
    <xf numFmtId="171" fontId="22" fillId="0" borderId="87" xfId="61" applyNumberFormat="1" applyFont="1" applyFill="1" applyBorder="1" applyAlignment="1">
      <alignment horizontal="center" vertical="center" wrapText="1"/>
    </xf>
    <xf numFmtId="171" fontId="22" fillId="0" borderId="88" xfId="61" applyNumberFormat="1" applyFont="1" applyFill="1" applyBorder="1" applyAlignment="1">
      <alignment horizontal="center" vertical="center" wrapText="1"/>
    </xf>
    <xf numFmtId="171" fontId="54" fillId="0" borderId="65" xfId="61" applyNumberFormat="1" applyFont="1" applyFill="1" applyBorder="1" applyAlignment="1">
      <alignment horizontal="center" vertical="center" wrapText="1"/>
    </xf>
    <xf numFmtId="171" fontId="22" fillId="0" borderId="46" xfId="61" applyNumberFormat="1" applyFont="1" applyFill="1" applyBorder="1" applyAlignment="1">
      <alignment horizontal="center" vertical="center" wrapText="1"/>
    </xf>
    <xf numFmtId="171" fontId="22" fillId="0" borderId="93" xfId="61" applyNumberFormat="1" applyFont="1" applyFill="1" applyBorder="1" applyAlignment="1">
      <alignment horizontal="center" vertical="center" wrapText="1"/>
    </xf>
    <xf numFmtId="165" fontId="1" fillId="0" borderId="0" xfId="61" applyFont="1" applyAlignment="1">
      <alignment horizontal="center"/>
    </xf>
    <xf numFmtId="165" fontId="1" fillId="0" borderId="0" xfId="61" applyFont="1" applyBorder="1" applyAlignment="1">
      <alignment horizontal="center"/>
    </xf>
    <xf numFmtId="165" fontId="52" fillId="0" borderId="0" xfId="21" quotePrefix="1" applyFont="1" applyFill="1" applyBorder="1" applyAlignment="1">
      <alignment horizontal="left" vertical="center" wrapText="1"/>
    </xf>
    <xf numFmtId="165" fontId="25" fillId="0" borderId="0" xfId="21" applyFont="1" applyFill="1" applyBorder="1" applyAlignment="1">
      <alignment horizontal="left" vertical="center" wrapText="1"/>
    </xf>
    <xf numFmtId="171" fontId="25" fillId="0" borderId="71" xfId="61" applyNumberFormat="1" applyFont="1" applyFill="1" applyBorder="1" applyAlignment="1">
      <alignment horizontal="center" vertical="center" wrapText="1"/>
    </xf>
    <xf numFmtId="171" fontId="22" fillId="38" borderId="106" xfId="61" applyNumberFormat="1" applyFont="1" applyFill="1" applyBorder="1" applyAlignment="1">
      <alignment horizontal="center" vertical="center" wrapText="1"/>
    </xf>
    <xf numFmtId="171" fontId="22" fillId="0" borderId="68" xfId="61" applyNumberFormat="1" applyFont="1" applyFill="1" applyBorder="1" applyAlignment="1">
      <alignment horizontal="center" vertical="center" wrapText="1"/>
    </xf>
    <xf numFmtId="171" fontId="51" fillId="45" borderId="59" xfId="61" applyNumberFormat="1" applyFont="1" applyFill="1" applyBorder="1" applyAlignment="1">
      <alignment horizontal="center" vertical="center" wrapText="1"/>
    </xf>
    <xf numFmtId="165" fontId="1" fillId="43" borderId="0" xfId="61" applyFont="1" applyFill="1"/>
    <xf numFmtId="1" fontId="0" fillId="0" borderId="0" xfId="0" applyNumberFormat="1"/>
    <xf numFmtId="165" fontId="65" fillId="42" borderId="14" xfId="61" applyFont="1" applyFill="1" applyBorder="1" applyAlignment="1">
      <alignment horizontal="center" vertical="center" wrapText="1"/>
    </xf>
    <xf numFmtId="165" fontId="65" fillId="36" borderId="30" xfId="61" applyFont="1" applyFill="1" applyBorder="1" applyAlignment="1">
      <alignment horizontal="center" vertical="center" wrapText="1"/>
    </xf>
    <xf numFmtId="165" fontId="66" fillId="0" borderId="58" xfId="61" applyFont="1" applyBorder="1" applyAlignment="1">
      <alignment horizontal="center" vertical="center"/>
    </xf>
    <xf numFmtId="165" fontId="66" fillId="0" borderId="57" xfId="61" applyFont="1" applyBorder="1" applyAlignment="1">
      <alignment horizontal="center" vertical="center"/>
    </xf>
    <xf numFmtId="165" fontId="67" fillId="37" borderId="30" xfId="21" applyFont="1" applyFill="1" applyBorder="1" applyAlignment="1">
      <alignment horizontal="left" vertical="center" wrapText="1"/>
    </xf>
    <xf numFmtId="165" fontId="67" fillId="37" borderId="58" xfId="21" applyFont="1" applyFill="1" applyBorder="1" applyAlignment="1">
      <alignment horizontal="left" vertical="center" wrapText="1"/>
    </xf>
    <xf numFmtId="165" fontId="65" fillId="36" borderId="65" xfId="61" applyFont="1" applyFill="1" applyBorder="1" applyAlignment="1">
      <alignment horizontal="center" vertical="center" wrapText="1"/>
    </xf>
    <xf numFmtId="165" fontId="65" fillId="48" borderId="65" xfId="61" applyFont="1" applyFill="1" applyBorder="1" applyAlignment="1">
      <alignment horizontal="center" vertical="center" wrapText="1"/>
    </xf>
    <xf numFmtId="165" fontId="65" fillId="48" borderId="30" xfId="61" applyFont="1" applyFill="1" applyBorder="1" applyAlignment="1">
      <alignment horizontal="center" vertical="center" wrapText="1"/>
    </xf>
    <xf numFmtId="165" fontId="65" fillId="35" borderId="65" xfId="61" applyFont="1" applyFill="1" applyBorder="1" applyAlignment="1">
      <alignment horizontal="center" vertical="center" wrapText="1"/>
    </xf>
    <xf numFmtId="165" fontId="65" fillId="35" borderId="30" xfId="61" applyFont="1" applyFill="1" applyBorder="1" applyAlignment="1">
      <alignment horizontal="center" vertical="center" wrapText="1"/>
    </xf>
    <xf numFmtId="171" fontId="67" fillId="36" borderId="87" xfId="61" applyNumberFormat="1" applyFont="1" applyFill="1" applyBorder="1" applyAlignment="1">
      <alignment horizontal="center" vertical="center" wrapText="1"/>
    </xf>
    <xf numFmtId="171" fontId="67" fillId="36" borderId="10" xfId="61" applyNumberFormat="1" applyFont="1" applyFill="1" applyBorder="1" applyAlignment="1">
      <alignment horizontal="center" vertical="center" wrapText="1"/>
    </xf>
    <xf numFmtId="171" fontId="67" fillId="36" borderId="62" xfId="61" applyNumberFormat="1" applyFont="1" applyFill="1" applyBorder="1" applyAlignment="1">
      <alignment horizontal="center" vertical="center" wrapText="1"/>
    </xf>
    <xf numFmtId="171" fontId="67" fillId="36" borderId="65" xfId="61" applyNumberFormat="1" applyFont="1" applyFill="1" applyBorder="1" applyAlignment="1">
      <alignment horizontal="center" vertical="center" wrapText="1"/>
    </xf>
    <xf numFmtId="171" fontId="67" fillId="36" borderId="30" xfId="61" applyNumberFormat="1" applyFont="1" applyFill="1" applyBorder="1" applyAlignment="1">
      <alignment horizontal="center" vertical="center" wrapText="1"/>
    </xf>
    <xf numFmtId="171" fontId="67" fillId="36" borderId="61" xfId="61" applyNumberFormat="1" applyFont="1" applyFill="1" applyBorder="1" applyAlignment="1">
      <alignment horizontal="center" vertical="center" wrapText="1"/>
    </xf>
    <xf numFmtId="171" fontId="67" fillId="49" borderId="87" xfId="61" applyNumberFormat="1" applyFont="1" applyFill="1" applyBorder="1" applyAlignment="1">
      <alignment horizontal="center" vertical="center" wrapText="1"/>
    </xf>
    <xf numFmtId="171" fontId="67" fillId="49" borderId="10" xfId="61" applyNumberFormat="1" applyFont="1" applyFill="1" applyBorder="1" applyAlignment="1">
      <alignment horizontal="center" vertical="center" wrapText="1"/>
    </xf>
    <xf numFmtId="171" fontId="67" fillId="49" borderId="62" xfId="61" applyNumberFormat="1" applyFont="1" applyFill="1" applyBorder="1" applyAlignment="1">
      <alignment horizontal="center" vertical="center" wrapText="1"/>
    </xf>
    <xf numFmtId="171" fontId="67" fillId="49" borderId="65" xfId="61" applyNumberFormat="1" applyFont="1" applyFill="1" applyBorder="1" applyAlignment="1">
      <alignment horizontal="center" vertical="center" wrapText="1"/>
    </xf>
    <xf numFmtId="171" fontId="67" fillId="49" borderId="61" xfId="61" applyNumberFormat="1" applyFont="1" applyFill="1" applyBorder="1" applyAlignment="1">
      <alignment horizontal="center" vertical="center" wrapText="1"/>
    </xf>
    <xf numFmtId="171" fontId="67" fillId="48" borderId="87" xfId="61" applyNumberFormat="1" applyFont="1" applyFill="1" applyBorder="1" applyAlignment="1">
      <alignment horizontal="center" vertical="center" wrapText="1"/>
    </xf>
    <xf numFmtId="171" fontId="67" fillId="48" borderId="10" xfId="61" applyNumberFormat="1" applyFont="1" applyFill="1" applyBorder="1" applyAlignment="1">
      <alignment horizontal="center" vertical="center" wrapText="1"/>
    </xf>
    <xf numFmtId="171" fontId="67" fillId="48" borderId="62" xfId="61" applyNumberFormat="1" applyFont="1" applyFill="1" applyBorder="1" applyAlignment="1">
      <alignment horizontal="center" vertical="center" wrapText="1"/>
    </xf>
    <xf numFmtId="171" fontId="67" fillId="48" borderId="65" xfId="61" applyNumberFormat="1" applyFont="1" applyFill="1" applyBorder="1" applyAlignment="1">
      <alignment horizontal="center" vertical="center" wrapText="1"/>
    </xf>
    <xf numFmtId="171" fontId="67" fillId="48" borderId="61" xfId="61" applyNumberFormat="1" applyFont="1" applyFill="1" applyBorder="1" applyAlignment="1">
      <alignment horizontal="center" vertical="center" wrapText="1"/>
    </xf>
    <xf numFmtId="171" fontId="67" fillId="36" borderId="60" xfId="61" applyNumberFormat="1" applyFont="1" applyFill="1" applyBorder="1" applyAlignment="1">
      <alignment horizontal="center" vertical="center" wrapText="1"/>
    </xf>
    <xf numFmtId="165" fontId="66" fillId="36" borderId="57" xfId="61" applyFont="1" applyFill="1" applyBorder="1" applyAlignment="1">
      <alignment horizontal="center" vertical="center"/>
    </xf>
    <xf numFmtId="165" fontId="66" fillId="36" borderId="59" xfId="61" applyFont="1" applyFill="1" applyBorder="1" applyAlignment="1">
      <alignment horizontal="center" vertical="center"/>
    </xf>
    <xf numFmtId="165" fontId="66" fillId="36" borderId="58" xfId="61" applyFont="1" applyFill="1" applyBorder="1" applyAlignment="1">
      <alignment horizontal="center" vertical="center"/>
    </xf>
    <xf numFmtId="171" fontId="67" fillId="43" borderId="30" xfId="61" applyNumberFormat="1" applyFont="1" applyFill="1" applyBorder="1" applyAlignment="1">
      <alignment horizontal="center" vertical="center" wrapText="1"/>
    </xf>
    <xf numFmtId="171" fontId="67" fillId="43" borderId="65" xfId="61" applyNumberFormat="1" applyFont="1" applyFill="1" applyBorder="1" applyAlignment="1">
      <alignment horizontal="center" vertical="center" wrapText="1"/>
    </xf>
    <xf numFmtId="171" fontId="67" fillId="43" borderId="61" xfId="61" applyNumberFormat="1" applyFont="1" applyFill="1" applyBorder="1" applyAlignment="1">
      <alignment horizontal="center" vertical="center" wrapText="1"/>
    </xf>
    <xf numFmtId="165" fontId="0" fillId="43" borderId="0" xfId="0" applyFill="1"/>
    <xf numFmtId="165" fontId="66" fillId="48" borderId="58" xfId="61" applyFont="1" applyFill="1" applyBorder="1" applyAlignment="1">
      <alignment horizontal="center" vertical="center"/>
    </xf>
    <xf numFmtId="165" fontId="66" fillId="48" borderId="57" xfId="61" applyFont="1" applyFill="1" applyBorder="1" applyAlignment="1">
      <alignment horizontal="center" vertical="center"/>
    </xf>
    <xf numFmtId="165" fontId="66" fillId="48" borderId="59" xfId="61" applyFont="1" applyFill="1" applyBorder="1" applyAlignment="1">
      <alignment horizontal="center" vertical="center"/>
    </xf>
    <xf numFmtId="171" fontId="67" fillId="48" borderId="60" xfId="61" applyNumberFormat="1" applyFont="1" applyFill="1" applyBorder="1" applyAlignment="1">
      <alignment horizontal="center" vertical="center" wrapText="1"/>
    </xf>
    <xf numFmtId="165" fontId="66" fillId="49" borderId="58" xfId="61" applyFont="1" applyFill="1" applyBorder="1" applyAlignment="1">
      <alignment horizontal="center" vertical="center"/>
    </xf>
    <xf numFmtId="165" fontId="66" fillId="49" borderId="57" xfId="61" applyFont="1" applyFill="1" applyBorder="1" applyAlignment="1">
      <alignment horizontal="center" vertical="center"/>
    </xf>
    <xf numFmtId="165" fontId="66" fillId="49" borderId="59" xfId="61" applyFont="1" applyFill="1" applyBorder="1" applyAlignment="1">
      <alignment horizontal="center" vertical="center"/>
    </xf>
    <xf numFmtId="171" fontId="67" fillId="49" borderId="59" xfId="61" applyNumberFormat="1" applyFont="1" applyFill="1" applyBorder="1" applyAlignment="1">
      <alignment horizontal="center" vertical="center" wrapText="1"/>
    </xf>
    <xf numFmtId="165" fontId="27" fillId="0" borderId="0" xfId="0" applyFont="1"/>
    <xf numFmtId="165" fontId="66" fillId="36" borderId="30" xfId="61" applyFont="1" applyFill="1" applyBorder="1" applyAlignment="1">
      <alignment horizontal="center" vertical="center"/>
    </xf>
    <xf numFmtId="165" fontId="66" fillId="48" borderId="30" xfId="61" applyFont="1" applyFill="1" applyBorder="1" applyAlignment="1">
      <alignment horizontal="center" vertical="center"/>
    </xf>
    <xf numFmtId="165" fontId="66" fillId="0" borderId="30" xfId="61" applyFont="1" applyBorder="1" applyAlignment="1">
      <alignment horizontal="center" vertical="center"/>
    </xf>
    <xf numFmtId="165" fontId="0" fillId="0" borderId="0" xfId="0" applyAlignment="1">
      <alignment wrapText="1"/>
    </xf>
    <xf numFmtId="165" fontId="65" fillId="35" borderId="72" xfId="61" applyFont="1" applyFill="1" applyBorder="1" applyAlignment="1">
      <alignment horizontal="center" vertical="center" wrapText="1"/>
    </xf>
    <xf numFmtId="165" fontId="70" fillId="0" borderId="0" xfId="0" applyFont="1"/>
    <xf numFmtId="165" fontId="70" fillId="0" borderId="0" xfId="0" applyFont="1" applyAlignment="1">
      <alignment wrapText="1"/>
    </xf>
    <xf numFmtId="165" fontId="72" fillId="51" borderId="133" xfId="0" applyFont="1" applyFill="1" applyBorder="1" applyAlignment="1">
      <alignment horizontal="center" wrapText="1"/>
    </xf>
    <xf numFmtId="165" fontId="72" fillId="51" borderId="134" xfId="0" applyFont="1" applyFill="1" applyBorder="1" applyAlignment="1">
      <alignment horizontal="center" wrapText="1"/>
    </xf>
    <xf numFmtId="165" fontId="72" fillId="51" borderId="132" xfId="0" applyFont="1" applyFill="1" applyBorder="1" applyAlignment="1">
      <alignment horizontal="center" wrapText="1"/>
    </xf>
    <xf numFmtId="165" fontId="72" fillId="52" borderId="130" xfId="0" applyFont="1" applyFill="1" applyBorder="1" applyAlignment="1">
      <alignment horizontal="center"/>
    </xf>
    <xf numFmtId="165" fontId="72" fillId="52" borderId="123" xfId="0" applyFont="1" applyFill="1" applyBorder="1" applyAlignment="1">
      <alignment horizontal="center"/>
    </xf>
    <xf numFmtId="165" fontId="74" fillId="36" borderId="135" xfId="0" applyFont="1" applyFill="1" applyBorder="1" applyAlignment="1">
      <alignment horizontal="center" wrapText="1"/>
    </xf>
    <xf numFmtId="165" fontId="75" fillId="53" borderId="136" xfId="0" applyFont="1" applyFill="1" applyBorder="1" applyAlignment="1">
      <alignment horizontal="center" wrapText="1"/>
    </xf>
    <xf numFmtId="165" fontId="75" fillId="53" borderId="137" xfId="0" applyFont="1" applyFill="1" applyBorder="1" applyAlignment="1">
      <alignment horizontal="center" wrapText="1"/>
    </xf>
    <xf numFmtId="165" fontId="75" fillId="53" borderId="138" xfId="0" applyFont="1" applyFill="1" applyBorder="1" applyAlignment="1">
      <alignment horizontal="center" wrapText="1"/>
    </xf>
    <xf numFmtId="165" fontId="76" fillId="52" borderId="139" xfId="0" applyFont="1" applyFill="1" applyBorder="1" applyAlignment="1">
      <alignment horizontal="center" wrapText="1"/>
    </xf>
    <xf numFmtId="165" fontId="74" fillId="54" borderId="140" xfId="0" applyFont="1" applyFill="1" applyBorder="1" applyAlignment="1">
      <alignment horizontal="center"/>
    </xf>
    <xf numFmtId="165" fontId="74" fillId="52" borderId="134" xfId="0" applyFont="1" applyFill="1" applyBorder="1" applyAlignment="1">
      <alignment horizontal="center"/>
    </xf>
    <xf numFmtId="165" fontId="74" fillId="54" borderId="134" xfId="0" applyFont="1" applyFill="1" applyBorder="1" applyAlignment="1">
      <alignment horizontal="center"/>
    </xf>
    <xf numFmtId="165" fontId="70" fillId="0" borderId="127" xfId="0" applyFont="1" applyBorder="1"/>
    <xf numFmtId="165" fontId="77" fillId="50" borderId="141" xfId="0" applyFont="1" applyFill="1" applyBorder="1" applyAlignment="1">
      <alignment horizontal="center"/>
    </xf>
    <xf numFmtId="165" fontId="71" fillId="37" borderId="142" xfId="0" applyFont="1" applyFill="1" applyBorder="1" applyAlignment="1">
      <alignment horizontal="right"/>
    </xf>
    <xf numFmtId="171" fontId="22" fillId="43" borderId="87" xfId="61" applyNumberFormat="1" applyFont="1" applyFill="1" applyBorder="1" applyAlignment="1">
      <alignment horizontal="center" vertical="center" wrapText="1"/>
    </xf>
    <xf numFmtId="171" fontId="22" fillId="43" borderId="10" xfId="61" applyNumberFormat="1" applyFont="1" applyFill="1" applyBorder="1" applyAlignment="1">
      <alignment horizontal="center" vertical="center" wrapText="1"/>
    </xf>
    <xf numFmtId="165" fontId="1" fillId="43" borderId="0" xfId="61" applyFill="1"/>
    <xf numFmtId="165" fontId="1" fillId="0" borderId="0" xfId="61" applyAlignment="1">
      <alignment horizontal="center"/>
    </xf>
    <xf numFmtId="165" fontId="78" fillId="0" borderId="0" xfId="61" applyFont="1" applyFill="1"/>
    <xf numFmtId="165" fontId="53" fillId="0" borderId="65" xfId="61" applyFont="1" applyFill="1" applyBorder="1" applyAlignment="1">
      <alignment horizontal="center" wrapText="1"/>
    </xf>
    <xf numFmtId="165" fontId="1" fillId="0" borderId="0" xfId="61" applyAlignment="1">
      <alignment horizontal="center"/>
    </xf>
    <xf numFmtId="165" fontId="53" fillId="38" borderId="31" xfId="61" applyFont="1" applyFill="1" applyBorder="1" applyAlignment="1">
      <alignment horizontal="center" vertical="center" wrapText="1"/>
    </xf>
    <xf numFmtId="165" fontId="53" fillId="48" borderId="65" xfId="61" applyFont="1" applyFill="1" applyBorder="1" applyAlignment="1">
      <alignment horizontal="center" vertical="center" wrapText="1"/>
    </xf>
    <xf numFmtId="165" fontId="53" fillId="48" borderId="30" xfId="61" applyFont="1" applyFill="1" applyBorder="1" applyAlignment="1">
      <alignment horizontal="center" vertical="center" wrapText="1"/>
    </xf>
    <xf numFmtId="165" fontId="53" fillId="60" borderId="65" xfId="61" applyFont="1" applyFill="1" applyBorder="1" applyAlignment="1">
      <alignment horizontal="center" vertical="center" wrapText="1"/>
    </xf>
    <xf numFmtId="165" fontId="53" fillId="60" borderId="30" xfId="61" applyFont="1" applyFill="1" applyBorder="1" applyAlignment="1">
      <alignment horizontal="center" vertical="center" wrapText="1"/>
    </xf>
    <xf numFmtId="171" fontId="54" fillId="60" borderId="65" xfId="61" applyNumberFormat="1" applyFont="1" applyFill="1" applyBorder="1" applyAlignment="1">
      <alignment horizontal="center" vertical="center" wrapText="1"/>
    </xf>
    <xf numFmtId="171" fontId="54" fillId="60" borderId="30" xfId="61" applyNumberFormat="1" applyFont="1" applyFill="1" applyBorder="1" applyAlignment="1">
      <alignment horizontal="center" vertical="center" wrapText="1"/>
    </xf>
    <xf numFmtId="171" fontId="22" fillId="60" borderId="76" xfId="61" applyNumberFormat="1" applyFont="1" applyFill="1" applyBorder="1" applyAlignment="1">
      <alignment horizontal="center" vertical="center" wrapText="1"/>
    </xf>
    <xf numFmtId="171" fontId="22" fillId="60" borderId="15" xfId="61" applyNumberFormat="1" applyFont="1" applyFill="1" applyBorder="1" applyAlignment="1">
      <alignment horizontal="center" vertical="center" wrapText="1"/>
    </xf>
    <xf numFmtId="165" fontId="53" fillId="60" borderId="30" xfId="61" applyFont="1" applyFill="1" applyBorder="1" applyAlignment="1">
      <alignment horizontal="center" wrapText="1"/>
    </xf>
    <xf numFmtId="165" fontId="53" fillId="61" borderId="30" xfId="61" applyFont="1" applyFill="1" applyBorder="1" applyAlignment="1">
      <alignment horizontal="center" vertical="center" wrapText="1"/>
    </xf>
    <xf numFmtId="171" fontId="54" fillId="61" borderId="65" xfId="61" applyNumberFormat="1" applyFont="1" applyFill="1" applyBorder="1" applyAlignment="1">
      <alignment horizontal="center" vertical="center" wrapText="1"/>
    </xf>
    <xf numFmtId="171" fontId="54" fillId="61" borderId="30" xfId="61" applyNumberFormat="1" applyFont="1" applyFill="1" applyBorder="1" applyAlignment="1">
      <alignment horizontal="center" vertical="center" wrapText="1"/>
    </xf>
    <xf numFmtId="171" fontId="22" fillId="61" borderId="15" xfId="61" applyNumberFormat="1" applyFont="1" applyFill="1" applyBorder="1" applyAlignment="1">
      <alignment horizontal="center" vertical="center" wrapText="1"/>
    </xf>
    <xf numFmtId="171" fontId="54" fillId="61" borderId="61" xfId="61" applyNumberFormat="1" applyFont="1" applyFill="1" applyBorder="1" applyAlignment="1">
      <alignment horizontal="center" vertical="center" wrapText="1"/>
    </xf>
    <xf numFmtId="171" fontId="22" fillId="61" borderId="77" xfId="61" applyNumberFormat="1" applyFont="1" applyFill="1" applyBorder="1" applyAlignment="1">
      <alignment horizontal="center" vertical="center" wrapText="1"/>
    </xf>
    <xf numFmtId="165" fontId="53" fillId="45" borderId="65" xfId="61" applyFont="1" applyFill="1" applyBorder="1" applyAlignment="1">
      <alignment horizontal="center" vertical="center" wrapText="1"/>
    </xf>
    <xf numFmtId="165" fontId="53" fillId="45" borderId="30" xfId="61" applyFont="1" applyFill="1" applyBorder="1" applyAlignment="1">
      <alignment horizontal="center" vertical="center" wrapText="1"/>
    </xf>
    <xf numFmtId="172" fontId="53" fillId="38" borderId="60" xfId="61" applyNumberFormat="1" applyFont="1" applyFill="1" applyBorder="1" applyAlignment="1">
      <alignment horizontal="center" vertical="center" wrapText="1"/>
    </xf>
    <xf numFmtId="165" fontId="25" fillId="38" borderId="60" xfId="21" applyFont="1" applyFill="1" applyBorder="1" applyAlignment="1">
      <alignment horizontal="left" vertical="center" wrapText="1"/>
    </xf>
    <xf numFmtId="172" fontId="53" fillId="58" borderId="60" xfId="61" applyNumberFormat="1" applyFont="1" applyFill="1" applyBorder="1" applyAlignment="1">
      <alignment horizontal="center" vertical="center" wrapText="1"/>
    </xf>
    <xf numFmtId="165" fontId="25" fillId="58" borderId="60" xfId="21" applyFont="1" applyFill="1" applyBorder="1" applyAlignment="1">
      <alignment horizontal="left" vertical="center" wrapText="1"/>
    </xf>
    <xf numFmtId="165" fontId="25" fillId="58" borderId="95" xfId="21" applyFont="1" applyFill="1" applyBorder="1" applyAlignment="1">
      <alignment horizontal="left" vertical="center" wrapText="1"/>
    </xf>
    <xf numFmtId="165" fontId="51" fillId="48" borderId="65" xfId="61" applyFont="1" applyFill="1" applyBorder="1" applyAlignment="1">
      <alignment horizontal="center" vertical="center"/>
    </xf>
    <xf numFmtId="165" fontId="51" fillId="48" borderId="30" xfId="61" applyFont="1" applyFill="1" applyBorder="1" applyAlignment="1">
      <alignment horizontal="center" vertical="center"/>
    </xf>
    <xf numFmtId="165" fontId="51" fillId="48" borderId="61" xfId="61" applyFont="1" applyFill="1" applyBorder="1" applyAlignment="1">
      <alignment horizontal="center" vertical="center"/>
    </xf>
    <xf numFmtId="171" fontId="51" fillId="48" borderId="65" xfId="61" applyNumberFormat="1" applyFont="1" applyFill="1" applyBorder="1" applyAlignment="1">
      <alignment horizontal="center" vertical="center" wrapText="1"/>
    </xf>
    <xf numFmtId="171" fontId="25" fillId="48" borderId="65" xfId="61" applyNumberFormat="1" applyFont="1" applyFill="1" applyBorder="1" applyAlignment="1">
      <alignment horizontal="center" vertical="center" wrapText="1"/>
    </xf>
    <xf numFmtId="171" fontId="25" fillId="48" borderId="30" xfId="61" applyNumberFormat="1" applyFont="1" applyFill="1" applyBorder="1" applyAlignment="1">
      <alignment horizontal="center" vertical="center" wrapText="1"/>
    </xf>
    <xf numFmtId="171" fontId="25" fillId="48" borderId="61" xfId="61" applyNumberFormat="1" applyFont="1" applyFill="1" applyBorder="1" applyAlignment="1">
      <alignment horizontal="center" vertical="center" wrapText="1"/>
    </xf>
    <xf numFmtId="171" fontId="25" fillId="48" borderId="71" xfId="61" applyNumberFormat="1" applyFont="1" applyFill="1" applyBorder="1" applyAlignment="1">
      <alignment horizontal="center" vertical="center" wrapText="1"/>
    </xf>
    <xf numFmtId="171" fontId="25" fillId="48" borderId="68" xfId="61" applyNumberFormat="1" applyFont="1" applyFill="1" applyBorder="1" applyAlignment="1">
      <alignment horizontal="center" vertical="center" wrapText="1"/>
    </xf>
    <xf numFmtId="171" fontId="25" fillId="48" borderId="69" xfId="61" applyNumberFormat="1" applyFont="1" applyFill="1" applyBorder="1" applyAlignment="1">
      <alignment horizontal="center" vertical="center" wrapText="1"/>
    </xf>
    <xf numFmtId="165" fontId="51" fillId="38" borderId="65" xfId="61" applyFont="1" applyFill="1" applyBorder="1" applyAlignment="1">
      <alignment horizontal="center" vertical="center"/>
    </xf>
    <xf numFmtId="165" fontId="51" fillId="38" borderId="30" xfId="61" applyFont="1" applyFill="1" applyBorder="1" applyAlignment="1">
      <alignment horizontal="center" vertical="center"/>
    </xf>
    <xf numFmtId="165" fontId="51" fillId="45" borderId="65" xfId="61" applyFont="1" applyFill="1" applyBorder="1" applyAlignment="1">
      <alignment horizontal="center" vertical="center"/>
    </xf>
    <xf numFmtId="165" fontId="51" fillId="45" borderId="30" xfId="61" applyFont="1" applyFill="1" applyBorder="1" applyAlignment="1">
      <alignment horizontal="center" vertical="center"/>
    </xf>
    <xf numFmtId="165" fontId="51" fillId="45" borderId="61" xfId="61" applyFont="1" applyFill="1" applyBorder="1" applyAlignment="1">
      <alignment horizontal="center" vertical="center"/>
    </xf>
    <xf numFmtId="171" fontId="51" fillId="45" borderId="65" xfId="61" applyNumberFormat="1" applyFont="1" applyFill="1" applyBorder="1" applyAlignment="1">
      <alignment horizontal="center" vertical="center" wrapText="1"/>
    </xf>
    <xf numFmtId="171" fontId="51" fillId="45" borderId="30" xfId="61" applyNumberFormat="1" applyFont="1" applyFill="1" applyBorder="1" applyAlignment="1">
      <alignment horizontal="center" vertical="center" wrapText="1"/>
    </xf>
    <xf numFmtId="171" fontId="51" fillId="45" borderId="61" xfId="61" applyNumberFormat="1" applyFont="1" applyFill="1" applyBorder="1" applyAlignment="1">
      <alignment horizontal="center" vertical="center" wrapText="1"/>
    </xf>
    <xf numFmtId="171" fontId="25" fillId="45" borderId="65" xfId="61" applyNumberFormat="1" applyFont="1" applyFill="1" applyBorder="1" applyAlignment="1">
      <alignment horizontal="center" vertical="center" wrapText="1"/>
    </xf>
    <xf numFmtId="171" fontId="25" fillId="45" borderId="30" xfId="61" applyNumberFormat="1" applyFont="1" applyFill="1" applyBorder="1" applyAlignment="1">
      <alignment horizontal="center" vertical="center" wrapText="1"/>
    </xf>
    <xf numFmtId="171" fontId="25" fillId="45" borderId="61" xfId="61" applyNumberFormat="1" applyFont="1" applyFill="1" applyBorder="1" applyAlignment="1">
      <alignment horizontal="center" vertical="center" wrapText="1"/>
    </xf>
    <xf numFmtId="171" fontId="25" fillId="45" borderId="71" xfId="61" applyNumberFormat="1" applyFont="1" applyFill="1" applyBorder="1" applyAlignment="1">
      <alignment horizontal="center" vertical="center" wrapText="1"/>
    </xf>
    <xf numFmtId="171" fontId="25" fillId="45" borderId="68" xfId="61" applyNumberFormat="1" applyFont="1" applyFill="1" applyBorder="1" applyAlignment="1">
      <alignment horizontal="center" vertical="center" wrapText="1"/>
    </xf>
    <xf numFmtId="171" fontId="25" fillId="45" borderId="69" xfId="61" applyNumberFormat="1" applyFont="1" applyFill="1" applyBorder="1" applyAlignment="1">
      <alignment horizontal="center" vertical="center" wrapText="1"/>
    </xf>
    <xf numFmtId="165" fontId="53" fillId="49" borderId="30" xfId="61" applyFont="1" applyFill="1" applyBorder="1" applyAlignment="1">
      <alignment horizontal="center" vertical="center" wrapText="1"/>
    </xf>
    <xf numFmtId="165" fontId="53" fillId="49" borderId="61" xfId="61" applyFont="1" applyFill="1" applyBorder="1" applyAlignment="1">
      <alignment horizontal="center" vertical="center" wrapText="1"/>
    </xf>
    <xf numFmtId="165" fontId="53" fillId="49" borderId="65" xfId="61" applyFont="1" applyFill="1" applyBorder="1" applyAlignment="1">
      <alignment horizontal="center" vertical="center" wrapText="1"/>
    </xf>
    <xf numFmtId="165" fontId="51" fillId="49" borderId="65" xfId="61" applyFont="1" applyFill="1" applyBorder="1" applyAlignment="1">
      <alignment horizontal="center" vertical="center"/>
    </xf>
    <xf numFmtId="165" fontId="51" fillId="49" borderId="30" xfId="61" applyFont="1" applyFill="1" applyBorder="1" applyAlignment="1">
      <alignment horizontal="center" vertical="center"/>
    </xf>
    <xf numFmtId="165" fontId="51" fillId="49" borderId="61" xfId="61" applyFont="1" applyFill="1" applyBorder="1" applyAlignment="1">
      <alignment horizontal="center" vertical="center"/>
    </xf>
    <xf numFmtId="171" fontId="51" fillId="49" borderId="65" xfId="61" applyNumberFormat="1" applyFont="1" applyFill="1" applyBorder="1" applyAlignment="1">
      <alignment horizontal="center" vertical="center" wrapText="1"/>
    </xf>
    <xf numFmtId="171" fontId="51" fillId="49" borderId="30" xfId="61" applyNumberFormat="1" applyFont="1" applyFill="1" applyBorder="1" applyAlignment="1">
      <alignment horizontal="center" vertical="center" wrapText="1"/>
    </xf>
    <xf numFmtId="171" fontId="51" fillId="49" borderId="61" xfId="61" applyNumberFormat="1" applyFont="1" applyFill="1" applyBorder="1" applyAlignment="1">
      <alignment horizontal="center" vertical="center" wrapText="1"/>
    </xf>
    <xf numFmtId="171" fontId="25" fillId="49" borderId="65" xfId="61" applyNumberFormat="1" applyFont="1" applyFill="1" applyBorder="1" applyAlignment="1">
      <alignment horizontal="center" vertical="center" wrapText="1"/>
    </xf>
    <xf numFmtId="171" fontId="25" fillId="49" borderId="30" xfId="61" applyNumberFormat="1" applyFont="1" applyFill="1" applyBorder="1" applyAlignment="1">
      <alignment horizontal="center" vertical="center" wrapText="1"/>
    </xf>
    <xf numFmtId="171" fontId="25" fillId="49" borderId="61" xfId="61" applyNumberFormat="1" applyFont="1" applyFill="1" applyBorder="1" applyAlignment="1">
      <alignment horizontal="center" vertical="center" wrapText="1"/>
    </xf>
    <xf numFmtId="171" fontId="25" fillId="49" borderId="71" xfId="61" applyNumberFormat="1" applyFont="1" applyFill="1" applyBorder="1" applyAlignment="1">
      <alignment horizontal="center" vertical="center" wrapText="1"/>
    </xf>
    <xf numFmtId="171" fontId="25" fillId="49" borderId="68" xfId="61" applyNumberFormat="1" applyFont="1" applyFill="1" applyBorder="1" applyAlignment="1">
      <alignment horizontal="center" vertical="center" wrapText="1"/>
    </xf>
    <xf numFmtId="171" fontId="25" fillId="49" borderId="69" xfId="61" applyNumberFormat="1" applyFont="1" applyFill="1" applyBorder="1" applyAlignment="1">
      <alignment horizontal="center" vertical="center" wrapText="1"/>
    </xf>
    <xf numFmtId="165" fontId="53" fillId="40" borderId="61" xfId="61" applyFont="1" applyFill="1" applyBorder="1" applyAlignment="1">
      <alignment horizontal="center" vertical="center" wrapText="1"/>
    </xf>
    <xf numFmtId="165" fontId="51" fillId="40" borderId="61" xfId="61" applyFont="1" applyFill="1" applyBorder="1" applyAlignment="1">
      <alignment horizontal="center" vertical="center"/>
    </xf>
    <xf numFmtId="171" fontId="51" fillId="40" borderId="61" xfId="61" applyNumberFormat="1" applyFont="1" applyFill="1" applyBorder="1" applyAlignment="1">
      <alignment horizontal="center" vertical="center" wrapText="1"/>
    </xf>
    <xf numFmtId="171" fontId="25" fillId="40" borderId="61" xfId="61" applyNumberFormat="1" applyFont="1" applyFill="1" applyBorder="1" applyAlignment="1">
      <alignment horizontal="center" vertical="center" wrapText="1"/>
    </xf>
    <xf numFmtId="165" fontId="53" fillId="35" borderId="65" xfId="61" applyFont="1" applyFill="1" applyBorder="1" applyAlignment="1">
      <alignment horizontal="center" vertical="center" wrapText="1"/>
    </xf>
    <xf numFmtId="165" fontId="51" fillId="35" borderId="65" xfId="61" applyFont="1" applyFill="1" applyBorder="1" applyAlignment="1">
      <alignment horizontal="center" vertical="center"/>
    </xf>
    <xf numFmtId="171" fontId="51" fillId="35" borderId="65" xfId="61" applyNumberFormat="1" applyFont="1" applyFill="1" applyBorder="1" applyAlignment="1">
      <alignment horizontal="center" vertical="center" wrapText="1"/>
    </xf>
    <xf numFmtId="171" fontId="25" fillId="35" borderId="65" xfId="61" applyNumberFormat="1" applyFont="1" applyFill="1" applyBorder="1" applyAlignment="1">
      <alignment horizontal="center" vertical="center" wrapText="1"/>
    </xf>
    <xf numFmtId="171" fontId="25" fillId="35" borderId="71" xfId="61" applyNumberFormat="1" applyFont="1" applyFill="1" applyBorder="1" applyAlignment="1">
      <alignment horizontal="center" vertical="center" wrapText="1"/>
    </xf>
    <xf numFmtId="165" fontId="51" fillId="35" borderId="61" xfId="61" applyFont="1" applyFill="1" applyBorder="1" applyAlignment="1">
      <alignment horizontal="center" vertical="center"/>
    </xf>
    <xf numFmtId="171" fontId="51" fillId="35" borderId="61" xfId="61" applyNumberFormat="1" applyFont="1" applyFill="1" applyBorder="1" applyAlignment="1">
      <alignment horizontal="center" vertical="center" wrapText="1"/>
    </xf>
    <xf numFmtId="171" fontId="25" fillId="35" borderId="61" xfId="61" applyNumberFormat="1" applyFont="1" applyFill="1" applyBorder="1" applyAlignment="1">
      <alignment horizontal="center" vertical="center" wrapText="1"/>
    </xf>
    <xf numFmtId="171" fontId="25" fillId="35" borderId="69" xfId="61" applyNumberFormat="1" applyFont="1" applyFill="1" applyBorder="1" applyAlignment="1">
      <alignment horizontal="center" vertical="center" wrapText="1"/>
    </xf>
    <xf numFmtId="171" fontId="51" fillId="48" borderId="61" xfId="61" applyNumberFormat="1" applyFont="1" applyFill="1" applyBorder="1" applyAlignment="1">
      <alignment horizontal="center" vertical="center" wrapText="1"/>
    </xf>
    <xf numFmtId="165" fontId="51" fillId="56" borderId="61" xfId="61" applyFont="1" applyFill="1" applyBorder="1" applyAlignment="1">
      <alignment horizontal="center" vertical="center"/>
    </xf>
    <xf numFmtId="171" fontId="51" fillId="56" borderId="61" xfId="61" applyNumberFormat="1" applyFont="1" applyFill="1" applyBorder="1" applyAlignment="1">
      <alignment horizontal="center" vertical="center" wrapText="1"/>
    </xf>
    <xf numFmtId="171" fontId="25" fillId="56" borderId="61" xfId="61" applyNumberFormat="1" applyFont="1" applyFill="1" applyBorder="1" applyAlignment="1">
      <alignment horizontal="center" vertical="center" wrapText="1"/>
    </xf>
    <xf numFmtId="171" fontId="25" fillId="56" borderId="69" xfId="61" applyNumberFormat="1" applyFont="1" applyFill="1" applyBorder="1" applyAlignment="1">
      <alignment horizontal="center" vertical="center" wrapText="1"/>
    </xf>
    <xf numFmtId="165" fontId="51" fillId="60" borderId="30" xfId="61" applyFont="1" applyFill="1" applyBorder="1" applyAlignment="1">
      <alignment horizontal="center" vertical="center"/>
    </xf>
    <xf numFmtId="165" fontId="51" fillId="60" borderId="61" xfId="61" applyFont="1" applyFill="1" applyBorder="1" applyAlignment="1">
      <alignment horizontal="center" vertical="center"/>
    </xf>
    <xf numFmtId="171" fontId="51" fillId="60" borderId="30" xfId="61" applyNumberFormat="1" applyFont="1" applyFill="1" applyBorder="1" applyAlignment="1">
      <alignment horizontal="center" vertical="center" wrapText="1"/>
    </xf>
    <xf numFmtId="171" fontId="51" fillId="60" borderId="61" xfId="61" applyNumberFormat="1" applyFont="1" applyFill="1" applyBorder="1" applyAlignment="1">
      <alignment horizontal="center" vertical="center" wrapText="1"/>
    </xf>
    <xf numFmtId="171" fontId="25" fillId="60" borderId="34" xfId="61" applyNumberFormat="1" applyFont="1" applyFill="1" applyBorder="1" applyAlignment="1">
      <alignment horizontal="center" vertical="center" wrapText="1"/>
    </xf>
    <xf numFmtId="171" fontId="25" fillId="60" borderId="30" xfId="61" applyNumberFormat="1" applyFont="1" applyFill="1" applyBorder="1" applyAlignment="1">
      <alignment horizontal="center" vertical="center" wrapText="1"/>
    </xf>
    <xf numFmtId="171" fontId="25" fillId="60" borderId="94" xfId="61" applyNumberFormat="1" applyFont="1" applyFill="1" applyBorder="1" applyAlignment="1">
      <alignment horizontal="center" vertical="center" wrapText="1"/>
    </xf>
    <xf numFmtId="171" fontId="25" fillId="60" borderId="68" xfId="61" applyNumberFormat="1" applyFont="1" applyFill="1" applyBorder="1" applyAlignment="1">
      <alignment horizontal="center" vertical="center" wrapText="1"/>
    </xf>
    <xf numFmtId="165" fontId="53" fillId="62" borderId="34" xfId="61" applyFont="1" applyFill="1" applyBorder="1" applyAlignment="1">
      <alignment horizontal="center" vertical="center" wrapText="1"/>
    </xf>
    <xf numFmtId="165" fontId="53" fillId="62" borderId="30" xfId="61" applyFont="1" applyFill="1" applyBorder="1" applyAlignment="1">
      <alignment horizontal="center" vertical="center" wrapText="1"/>
    </xf>
    <xf numFmtId="165" fontId="51" fillId="62" borderId="34" xfId="61" applyFont="1" applyFill="1" applyBorder="1" applyAlignment="1">
      <alignment horizontal="center" vertical="center"/>
    </xf>
    <xf numFmtId="165" fontId="51" fillId="62" borderId="30" xfId="61" applyFont="1" applyFill="1" applyBorder="1" applyAlignment="1">
      <alignment horizontal="center" vertical="center"/>
    </xf>
    <xf numFmtId="165" fontId="51" fillId="62" borderId="61" xfId="61" applyFont="1" applyFill="1" applyBorder="1" applyAlignment="1">
      <alignment horizontal="center" vertical="center"/>
    </xf>
    <xf numFmtId="171" fontId="51" fillId="62" borderId="34" xfId="61" applyNumberFormat="1" applyFont="1" applyFill="1" applyBorder="1" applyAlignment="1">
      <alignment horizontal="center" vertical="center" wrapText="1"/>
    </xf>
    <xf numFmtId="171" fontId="51" fillId="62" borderId="30" xfId="61" applyNumberFormat="1" applyFont="1" applyFill="1" applyBorder="1" applyAlignment="1">
      <alignment horizontal="center" vertical="center" wrapText="1"/>
    </xf>
    <xf numFmtId="171" fontId="51" fillId="62" borderId="61" xfId="61" applyNumberFormat="1" applyFont="1" applyFill="1" applyBorder="1" applyAlignment="1">
      <alignment horizontal="center" vertical="center" wrapText="1"/>
    </xf>
    <xf numFmtId="171" fontId="25" fillId="62" borderId="34" xfId="61" applyNumberFormat="1" applyFont="1" applyFill="1" applyBorder="1" applyAlignment="1">
      <alignment horizontal="center" vertical="center" wrapText="1"/>
    </xf>
    <xf numFmtId="171" fontId="25" fillId="62" borderId="30" xfId="61" applyNumberFormat="1" applyFont="1" applyFill="1" applyBorder="1" applyAlignment="1">
      <alignment horizontal="center" vertical="center" wrapText="1"/>
    </xf>
    <xf numFmtId="171" fontId="25" fillId="62" borderId="61" xfId="61" applyNumberFormat="1" applyFont="1" applyFill="1" applyBorder="1" applyAlignment="1">
      <alignment horizontal="center" vertical="center" wrapText="1"/>
    </xf>
    <xf numFmtId="171" fontId="25" fillId="62" borderId="68" xfId="61" applyNumberFormat="1" applyFont="1" applyFill="1" applyBorder="1" applyAlignment="1">
      <alignment horizontal="center" vertical="center" wrapText="1"/>
    </xf>
    <xf numFmtId="171" fontId="25" fillId="62" borderId="69" xfId="61" applyNumberFormat="1" applyFont="1" applyFill="1" applyBorder="1" applyAlignment="1">
      <alignment horizontal="center" vertical="center" wrapText="1"/>
    </xf>
    <xf numFmtId="172" fontId="53" fillId="45" borderId="58" xfId="61" applyNumberFormat="1" applyFont="1" applyFill="1" applyBorder="1" applyAlignment="1">
      <alignment horizontal="center" vertical="center" wrapText="1"/>
    </xf>
    <xf numFmtId="165" fontId="45" fillId="45" borderId="58" xfId="21" applyFont="1" applyFill="1" applyBorder="1" applyAlignment="1">
      <alignment horizontal="left" vertical="center" wrapText="1"/>
    </xf>
    <xf numFmtId="165" fontId="45" fillId="45" borderId="98" xfId="21" applyFont="1" applyFill="1" applyBorder="1" applyAlignment="1">
      <alignment horizontal="left" vertical="center" wrapText="1"/>
    </xf>
    <xf numFmtId="165" fontId="51" fillId="48" borderId="57" xfId="61" applyFont="1" applyFill="1" applyBorder="1" applyAlignment="1">
      <alignment horizontal="center" vertical="center"/>
    </xf>
    <xf numFmtId="171" fontId="51" fillId="48" borderId="30" xfId="61" applyNumberFormat="1" applyFont="1" applyFill="1" applyBorder="1" applyAlignment="1">
      <alignment horizontal="center" vertical="center" wrapText="1"/>
    </xf>
    <xf numFmtId="171" fontId="22" fillId="48" borderId="30" xfId="61" applyNumberFormat="1" applyFont="1" applyFill="1" applyBorder="1" applyAlignment="1">
      <alignment horizontal="center" vertical="center" wrapText="1"/>
    </xf>
    <xf numFmtId="171" fontId="22" fillId="48" borderId="61" xfId="61" applyNumberFormat="1" applyFont="1" applyFill="1" applyBorder="1" applyAlignment="1">
      <alignment horizontal="center" vertical="center" wrapText="1"/>
    </xf>
    <xf numFmtId="171" fontId="22" fillId="48" borderId="68" xfId="61" applyNumberFormat="1" applyFont="1" applyFill="1" applyBorder="1" applyAlignment="1">
      <alignment horizontal="center" vertical="center" wrapText="1"/>
    </xf>
    <xf numFmtId="165" fontId="53" fillId="62" borderId="65" xfId="61" applyFont="1" applyFill="1" applyBorder="1" applyAlignment="1">
      <alignment horizontal="center" vertical="center" wrapText="1"/>
    </xf>
    <xf numFmtId="171" fontId="22" fillId="62" borderId="65" xfId="61" applyNumberFormat="1" applyFont="1" applyFill="1" applyBorder="1" applyAlignment="1">
      <alignment horizontal="center" vertical="center" wrapText="1"/>
    </xf>
    <xf numFmtId="165" fontId="51" fillId="61" borderId="57" xfId="61" applyFont="1" applyFill="1" applyBorder="1" applyAlignment="1">
      <alignment horizontal="center" vertical="center"/>
    </xf>
    <xf numFmtId="171" fontId="51" fillId="61" borderId="34" xfId="61" applyNumberFormat="1" applyFont="1" applyFill="1" applyBorder="1" applyAlignment="1">
      <alignment horizontal="center" vertical="center" wrapText="1"/>
    </xf>
    <xf numFmtId="171" fontId="51" fillId="61" borderId="30" xfId="61" applyNumberFormat="1" applyFont="1" applyFill="1" applyBorder="1" applyAlignment="1">
      <alignment horizontal="center" vertical="center" wrapText="1"/>
    </xf>
    <xf numFmtId="171" fontId="22" fillId="45" borderId="61" xfId="61" applyNumberFormat="1" applyFont="1" applyFill="1" applyBorder="1" applyAlignment="1">
      <alignment horizontal="center" vertical="center" wrapText="1"/>
    </xf>
    <xf numFmtId="171" fontId="22" fillId="45" borderId="69" xfId="61" applyNumberFormat="1" applyFont="1" applyFill="1" applyBorder="1" applyAlignment="1">
      <alignment horizontal="center" vertical="center" wrapText="1"/>
    </xf>
    <xf numFmtId="165" fontId="51" fillId="56" borderId="59" xfId="61" applyFont="1" applyFill="1" applyBorder="1" applyAlignment="1">
      <alignment horizontal="center" vertical="center"/>
    </xf>
    <xf numFmtId="171" fontId="22" fillId="56" borderId="61" xfId="61" applyNumberFormat="1" applyFont="1" applyFill="1" applyBorder="1" applyAlignment="1">
      <alignment horizontal="center" vertical="center" wrapText="1"/>
    </xf>
    <xf numFmtId="171" fontId="22" fillId="56" borderId="69" xfId="61" applyNumberFormat="1" applyFont="1" applyFill="1" applyBorder="1" applyAlignment="1">
      <alignment horizontal="center" vertical="center" wrapText="1"/>
    </xf>
    <xf numFmtId="171" fontId="51" fillId="48" borderId="31" xfId="61" applyNumberFormat="1" applyFont="1" applyFill="1" applyBorder="1" applyAlignment="1">
      <alignment horizontal="center" vertical="center" wrapText="1"/>
    </xf>
    <xf numFmtId="171" fontId="22" fillId="48" borderId="31" xfId="61" applyNumberFormat="1" applyFont="1" applyFill="1" applyBorder="1" applyAlignment="1">
      <alignment horizontal="center" vertical="center" wrapText="1"/>
    </xf>
    <xf numFmtId="171" fontId="22" fillId="48" borderId="106" xfId="61" applyNumberFormat="1" applyFont="1" applyFill="1" applyBorder="1" applyAlignment="1">
      <alignment horizontal="center" vertical="center" wrapText="1"/>
    </xf>
    <xf numFmtId="165" fontId="53" fillId="45" borderId="34" xfId="61" applyFont="1" applyFill="1" applyBorder="1" applyAlignment="1">
      <alignment horizontal="center" vertical="center" wrapText="1"/>
    </xf>
    <xf numFmtId="165" fontId="51" fillId="45" borderId="57" xfId="61" applyFont="1" applyFill="1" applyBorder="1" applyAlignment="1">
      <alignment horizontal="center" vertical="center"/>
    </xf>
    <xf numFmtId="171" fontId="51" fillId="45" borderId="34" xfId="61" applyNumberFormat="1" applyFont="1" applyFill="1" applyBorder="1" applyAlignment="1">
      <alignment horizontal="center" vertical="center" wrapText="1"/>
    </xf>
    <xf numFmtId="171" fontId="51" fillId="45" borderId="31" xfId="61" applyNumberFormat="1" applyFont="1" applyFill="1" applyBorder="1" applyAlignment="1">
      <alignment horizontal="center" vertical="center" wrapText="1"/>
    </xf>
    <xf numFmtId="171" fontId="22" fillId="45" borderId="34" xfId="61" applyNumberFormat="1" applyFont="1" applyFill="1" applyBorder="1" applyAlignment="1">
      <alignment horizontal="center" vertical="center" wrapText="1"/>
    </xf>
    <xf numFmtId="171" fontId="22" fillId="45" borderId="30" xfId="61" applyNumberFormat="1" applyFont="1" applyFill="1" applyBorder="1" applyAlignment="1">
      <alignment horizontal="center" vertical="center" wrapText="1"/>
    </xf>
    <xf numFmtId="171" fontId="22" fillId="45" borderId="31" xfId="61" applyNumberFormat="1" applyFont="1" applyFill="1" applyBorder="1" applyAlignment="1">
      <alignment horizontal="center" vertical="center" wrapText="1"/>
    </xf>
    <xf numFmtId="171" fontId="22" fillId="45" borderId="68" xfId="61" applyNumberFormat="1" applyFont="1" applyFill="1" applyBorder="1" applyAlignment="1">
      <alignment horizontal="center" vertical="center" wrapText="1"/>
    </xf>
    <xf numFmtId="171" fontId="22" fillId="45" borderId="106" xfId="61" applyNumberFormat="1" applyFont="1" applyFill="1" applyBorder="1" applyAlignment="1">
      <alignment horizontal="center" vertical="center" wrapText="1"/>
    </xf>
    <xf numFmtId="165" fontId="51" fillId="38" borderId="57" xfId="61" applyFont="1" applyFill="1" applyBorder="1" applyAlignment="1">
      <alignment horizontal="center" vertical="center"/>
    </xf>
    <xf numFmtId="165" fontId="51" fillId="60" borderId="58" xfId="61" applyFont="1" applyFill="1" applyBorder="1" applyAlignment="1">
      <alignment horizontal="center" vertical="center"/>
    </xf>
    <xf numFmtId="165" fontId="51" fillId="60" borderId="57" xfId="61" applyFont="1" applyFill="1" applyBorder="1" applyAlignment="1">
      <alignment horizontal="center" vertical="center"/>
    </xf>
    <xf numFmtId="165" fontId="51" fillId="60" borderId="59" xfId="61" applyFont="1" applyFill="1" applyBorder="1" applyAlignment="1">
      <alignment horizontal="center" vertical="center"/>
    </xf>
    <xf numFmtId="171" fontId="51" fillId="60" borderId="65" xfId="61" applyNumberFormat="1" applyFont="1" applyFill="1" applyBorder="1" applyAlignment="1">
      <alignment horizontal="center" vertical="center" wrapText="1"/>
    </xf>
    <xf numFmtId="171" fontId="22" fillId="60" borderId="65" xfId="61" applyNumberFormat="1" applyFont="1" applyFill="1" applyBorder="1" applyAlignment="1">
      <alignment horizontal="center" vertical="center" wrapText="1"/>
    </xf>
    <xf numFmtId="171" fontId="22" fillId="60" borderId="30" xfId="61" applyNumberFormat="1" applyFont="1" applyFill="1" applyBorder="1" applyAlignment="1">
      <alignment horizontal="center" vertical="center" wrapText="1"/>
    </xf>
    <xf numFmtId="171" fontId="22" fillId="60" borderId="61" xfId="61" applyNumberFormat="1" applyFont="1" applyFill="1" applyBorder="1" applyAlignment="1">
      <alignment horizontal="center" vertical="center" wrapText="1"/>
    </xf>
    <xf numFmtId="171" fontId="22" fillId="60" borderId="71" xfId="61" applyNumberFormat="1" applyFont="1" applyFill="1" applyBorder="1" applyAlignment="1">
      <alignment horizontal="center" vertical="center" wrapText="1"/>
    </xf>
    <xf numFmtId="171" fontId="22" fillId="60" borderId="68" xfId="61" applyNumberFormat="1" applyFont="1" applyFill="1" applyBorder="1" applyAlignment="1">
      <alignment horizontal="center" vertical="center" wrapText="1"/>
    </xf>
    <xf numFmtId="171" fontId="22" fillId="60" borderId="69" xfId="61" applyNumberFormat="1" applyFont="1" applyFill="1" applyBorder="1" applyAlignment="1">
      <alignment horizontal="center" vertical="center" wrapText="1"/>
    </xf>
    <xf numFmtId="165" fontId="51" fillId="48" borderId="60" xfId="61" applyFont="1" applyFill="1" applyBorder="1" applyAlignment="1">
      <alignment horizontal="center" vertical="center"/>
    </xf>
    <xf numFmtId="171" fontId="51" fillId="48" borderId="60" xfId="61" applyNumberFormat="1" applyFont="1" applyFill="1" applyBorder="1" applyAlignment="1">
      <alignment horizontal="center" vertical="center" wrapText="1"/>
    </xf>
    <xf numFmtId="171" fontId="22" fillId="48" borderId="60" xfId="61" applyNumberFormat="1" applyFont="1" applyFill="1" applyBorder="1" applyAlignment="1">
      <alignment horizontal="center" vertical="center" wrapText="1"/>
    </xf>
    <xf numFmtId="171" fontId="22" fillId="48" borderId="95" xfId="61" applyNumberFormat="1" applyFont="1" applyFill="1" applyBorder="1" applyAlignment="1">
      <alignment horizontal="center" vertical="center" wrapText="1"/>
    </xf>
    <xf numFmtId="165" fontId="53" fillId="38" borderId="14" xfId="61" applyFont="1" applyFill="1" applyBorder="1" applyAlignment="1">
      <alignment horizontal="center" vertical="center" wrapText="1"/>
    </xf>
    <xf numFmtId="171" fontId="51" fillId="38" borderId="34" xfId="61" applyNumberFormat="1" applyFont="1" applyFill="1" applyBorder="1" applyAlignment="1">
      <alignment horizontal="center" vertical="center" wrapText="1"/>
    </xf>
    <xf numFmtId="171" fontId="51" fillId="38" borderId="31" xfId="61" applyNumberFormat="1" applyFont="1" applyFill="1" applyBorder="1" applyAlignment="1">
      <alignment horizontal="center" vertical="center" wrapText="1"/>
    </xf>
    <xf numFmtId="171" fontId="22" fillId="38" borderId="94" xfId="61" applyNumberFormat="1" applyFont="1" applyFill="1" applyBorder="1" applyAlignment="1">
      <alignment horizontal="center" vertical="center" wrapText="1"/>
    </xf>
    <xf numFmtId="165" fontId="51" fillId="49" borderId="58" xfId="61" applyFont="1" applyFill="1" applyBorder="1" applyAlignment="1">
      <alignment horizontal="center" vertical="center"/>
    </xf>
    <xf numFmtId="171" fontId="22" fillId="49" borderId="65" xfId="61" applyNumberFormat="1" applyFont="1" applyFill="1" applyBorder="1" applyAlignment="1">
      <alignment horizontal="center" vertical="center" wrapText="1"/>
    </xf>
    <xf numFmtId="171" fontId="22" fillId="49" borderId="71" xfId="61" applyNumberFormat="1" applyFont="1" applyFill="1" applyBorder="1" applyAlignment="1">
      <alignment horizontal="center" vertical="center" wrapText="1"/>
    </xf>
    <xf numFmtId="165" fontId="51" fillId="40" borderId="59" xfId="61" applyFont="1" applyFill="1" applyBorder="1" applyAlignment="1">
      <alignment horizontal="center" vertical="center"/>
    </xf>
    <xf numFmtId="171" fontId="22" fillId="40" borderId="61" xfId="61" applyNumberFormat="1" applyFont="1" applyFill="1" applyBorder="1" applyAlignment="1">
      <alignment horizontal="center" vertical="center" wrapText="1"/>
    </xf>
    <xf numFmtId="171" fontId="22" fillId="40" borderId="69" xfId="61" applyNumberFormat="1" applyFont="1" applyFill="1" applyBorder="1" applyAlignment="1">
      <alignment horizontal="center" vertical="center" wrapText="1"/>
    </xf>
    <xf numFmtId="171" fontId="22" fillId="45" borderId="65" xfId="61" applyNumberFormat="1" applyFont="1" applyFill="1" applyBorder="1" applyAlignment="1">
      <alignment horizontal="center" vertical="center" wrapText="1"/>
    </xf>
    <xf numFmtId="171" fontId="22" fillId="45" borderId="71" xfId="61" applyNumberFormat="1" applyFont="1" applyFill="1" applyBorder="1" applyAlignment="1">
      <alignment horizontal="center" vertical="center" wrapText="1"/>
    </xf>
    <xf numFmtId="165" fontId="53" fillId="61" borderId="65" xfId="61" applyFont="1" applyFill="1" applyBorder="1" applyAlignment="1">
      <alignment horizontal="center" vertical="center" wrapText="1"/>
    </xf>
    <xf numFmtId="165" fontId="51" fillId="61" borderId="59" xfId="61" applyFont="1" applyFill="1" applyBorder="1" applyAlignment="1">
      <alignment horizontal="center" vertical="center"/>
    </xf>
    <xf numFmtId="171" fontId="51" fillId="61" borderId="61" xfId="61" applyNumberFormat="1" applyFont="1" applyFill="1" applyBorder="1" applyAlignment="1">
      <alignment horizontal="center" vertical="center" wrapText="1"/>
    </xf>
    <xf numFmtId="171" fontId="22" fillId="61" borderId="65" xfId="61" applyNumberFormat="1" applyFont="1" applyFill="1" applyBorder="1" applyAlignment="1">
      <alignment horizontal="center" vertical="center" wrapText="1"/>
    </xf>
    <xf numFmtId="171" fontId="22" fillId="61" borderId="61" xfId="61" applyNumberFormat="1" applyFont="1" applyFill="1" applyBorder="1" applyAlignment="1">
      <alignment horizontal="center" vertical="center" wrapText="1"/>
    </xf>
    <xf numFmtId="171" fontId="22" fillId="61" borderId="71" xfId="61" applyNumberFormat="1" applyFont="1" applyFill="1" applyBorder="1" applyAlignment="1">
      <alignment horizontal="center" vertical="center" wrapText="1"/>
    </xf>
    <xf numFmtId="171" fontId="22" fillId="61" borderId="69" xfId="61" applyNumberFormat="1" applyFont="1" applyFill="1" applyBorder="1" applyAlignment="1">
      <alignment horizontal="center" vertical="center" wrapText="1"/>
    </xf>
    <xf numFmtId="165" fontId="53" fillId="60" borderId="61" xfId="61" applyFont="1" applyFill="1" applyBorder="1" applyAlignment="1">
      <alignment horizontal="center" vertical="center" wrapText="1"/>
    </xf>
    <xf numFmtId="171" fontId="51" fillId="55" borderId="61" xfId="61" applyNumberFormat="1" applyFont="1" applyFill="1" applyBorder="1" applyAlignment="1">
      <alignment horizontal="center" vertical="center" wrapText="1"/>
    </xf>
    <xf numFmtId="165" fontId="25" fillId="45" borderId="100" xfId="21" applyFont="1" applyFill="1" applyBorder="1" applyAlignment="1">
      <alignment horizontal="center" vertical="center" wrapText="1"/>
    </xf>
    <xf numFmtId="165" fontId="25" fillId="45" borderId="101" xfId="21" applyFont="1" applyFill="1" applyBorder="1" applyAlignment="1">
      <alignment horizontal="center" vertical="center" wrapText="1"/>
    </xf>
    <xf numFmtId="165" fontId="25" fillId="45" borderId="86" xfId="21" applyFont="1" applyFill="1" applyBorder="1" applyAlignment="1">
      <alignment horizontal="center" vertical="center" wrapText="1"/>
    </xf>
    <xf numFmtId="165" fontId="25" fillId="45" borderId="102" xfId="21" applyFont="1" applyFill="1" applyBorder="1" applyAlignment="1">
      <alignment horizontal="center" vertical="center" wrapText="1"/>
    </xf>
    <xf numFmtId="165" fontId="51" fillId="60" borderId="65" xfId="61" applyFont="1" applyFill="1" applyBorder="1" applyAlignment="1">
      <alignment horizontal="center" vertical="center"/>
    </xf>
    <xf numFmtId="165" fontId="51" fillId="60" borderId="31" xfId="61" applyFont="1" applyFill="1" applyBorder="1" applyAlignment="1">
      <alignment horizontal="center" vertical="center"/>
    </xf>
    <xf numFmtId="171" fontId="22" fillId="60" borderId="34" xfId="61" applyNumberFormat="1" applyFont="1" applyFill="1" applyBorder="1" applyAlignment="1">
      <alignment horizontal="center" vertical="center" wrapText="1"/>
    </xf>
    <xf numFmtId="171" fontId="22" fillId="60" borderId="31" xfId="61" applyNumberFormat="1" applyFont="1" applyFill="1" applyBorder="1" applyAlignment="1">
      <alignment horizontal="center" vertical="center" wrapText="1"/>
    </xf>
    <xf numFmtId="171" fontId="22" fillId="60" borderId="17" xfId="61" applyNumberFormat="1" applyFont="1" applyFill="1" applyBorder="1" applyAlignment="1">
      <alignment horizontal="center" vertical="center" wrapText="1"/>
    </xf>
    <xf numFmtId="165" fontId="51" fillId="48" borderId="31" xfId="61" applyFont="1" applyFill="1" applyBorder="1" applyAlignment="1">
      <alignment horizontal="center" vertical="center"/>
    </xf>
    <xf numFmtId="171" fontId="22" fillId="48" borderId="17" xfId="61" applyNumberFormat="1" applyFont="1" applyFill="1" applyBorder="1" applyAlignment="1">
      <alignment horizontal="center" vertical="center" wrapText="1"/>
    </xf>
    <xf numFmtId="165" fontId="51" fillId="56" borderId="31" xfId="61" applyFont="1" applyFill="1" applyBorder="1" applyAlignment="1">
      <alignment horizontal="center" vertical="center"/>
    </xf>
    <xf numFmtId="171" fontId="22" fillId="56" borderId="31" xfId="61" applyNumberFormat="1" applyFont="1" applyFill="1" applyBorder="1" applyAlignment="1">
      <alignment horizontal="center" vertical="center" wrapText="1"/>
    </xf>
    <xf numFmtId="171" fontId="22" fillId="56" borderId="17" xfId="61" applyNumberFormat="1" applyFont="1" applyFill="1" applyBorder="1" applyAlignment="1">
      <alignment horizontal="center" vertical="center" wrapText="1"/>
    </xf>
    <xf numFmtId="171" fontId="22" fillId="45" borderId="77" xfId="61" applyNumberFormat="1" applyFont="1" applyFill="1" applyBorder="1" applyAlignment="1">
      <alignment horizontal="center" vertical="center" wrapText="1"/>
    </xf>
    <xf numFmtId="165" fontId="51" fillId="40" borderId="66" xfId="61" applyFont="1" applyFill="1" applyBorder="1" applyAlignment="1">
      <alignment horizontal="center" vertical="center"/>
    </xf>
    <xf numFmtId="171" fontId="22" fillId="40" borderId="62" xfId="61" applyNumberFormat="1" applyFont="1" applyFill="1" applyBorder="1" applyAlignment="1">
      <alignment horizontal="center" vertical="center" wrapText="1"/>
    </xf>
    <xf numFmtId="171" fontId="22" fillId="40" borderId="91" xfId="61" applyNumberFormat="1" applyFont="1" applyFill="1" applyBorder="1" applyAlignment="1">
      <alignment horizontal="center" vertical="center" wrapText="1"/>
    </xf>
    <xf numFmtId="171" fontId="22" fillId="40" borderId="64" xfId="61" applyNumberFormat="1" applyFont="1" applyFill="1" applyBorder="1" applyAlignment="1">
      <alignment horizontal="center" vertical="center" wrapText="1"/>
    </xf>
    <xf numFmtId="165" fontId="25" fillId="45" borderId="157" xfId="21" applyFont="1" applyFill="1" applyBorder="1" applyAlignment="1">
      <alignment horizontal="center" vertical="center" wrapText="1"/>
    </xf>
    <xf numFmtId="171" fontId="22" fillId="60" borderId="37" xfId="61" applyNumberFormat="1" applyFont="1" applyFill="1" applyBorder="1" applyAlignment="1">
      <alignment horizontal="center" vertical="center" wrapText="1"/>
    </xf>
    <xf numFmtId="171" fontId="22" fillId="60" borderId="14" xfId="61" applyNumberFormat="1" applyFont="1" applyFill="1" applyBorder="1" applyAlignment="1">
      <alignment horizontal="center" vertical="center" wrapText="1"/>
    </xf>
    <xf numFmtId="171" fontId="22" fillId="60" borderId="54" xfId="61" applyNumberFormat="1" applyFont="1" applyFill="1" applyBorder="1" applyAlignment="1">
      <alignment horizontal="center" vertical="center" wrapText="1"/>
    </xf>
    <xf numFmtId="171" fontId="22" fillId="38" borderId="14" xfId="61" applyNumberFormat="1" applyFont="1" applyFill="1" applyBorder="1" applyAlignment="1">
      <alignment horizontal="center" vertical="center" wrapText="1"/>
    </xf>
    <xf numFmtId="171" fontId="22" fillId="48" borderId="14" xfId="61" applyNumberFormat="1" applyFont="1" applyFill="1" applyBorder="1" applyAlignment="1">
      <alignment horizontal="center" vertical="center" wrapText="1"/>
    </xf>
    <xf numFmtId="171" fontId="22" fillId="48" borderId="113" xfId="61" applyNumberFormat="1" applyFont="1" applyFill="1" applyBorder="1" applyAlignment="1">
      <alignment horizontal="center" vertical="center" wrapText="1"/>
    </xf>
    <xf numFmtId="171" fontId="22" fillId="0" borderId="37" xfId="61" applyNumberFormat="1" applyFont="1" applyFill="1" applyBorder="1" applyAlignment="1">
      <alignment horizontal="center" vertical="center" wrapText="1"/>
    </xf>
    <xf numFmtId="171" fontId="22" fillId="0" borderId="14" xfId="61" applyNumberFormat="1" applyFont="1" applyFill="1" applyBorder="1" applyAlignment="1">
      <alignment horizontal="center" vertical="center" wrapText="1"/>
    </xf>
    <xf numFmtId="171" fontId="22" fillId="56" borderId="54" xfId="61" applyNumberFormat="1" applyFont="1" applyFill="1" applyBorder="1" applyAlignment="1">
      <alignment horizontal="center" vertical="center" wrapText="1"/>
    </xf>
    <xf numFmtId="171" fontId="22" fillId="45" borderId="113" xfId="61" applyNumberFormat="1" applyFont="1" applyFill="1" applyBorder="1" applyAlignment="1">
      <alignment horizontal="center" vertical="center" wrapText="1"/>
    </xf>
    <xf numFmtId="172" fontId="53" fillId="45" borderId="158" xfId="61" applyNumberFormat="1" applyFont="1" applyFill="1" applyBorder="1" applyAlignment="1">
      <alignment horizontal="center" vertical="center" wrapText="1"/>
    </xf>
    <xf numFmtId="171" fontId="51" fillId="60" borderId="159" xfId="61" applyNumberFormat="1" applyFont="1" applyFill="1" applyBorder="1" applyAlignment="1">
      <alignment horizontal="center" vertical="center" wrapText="1"/>
    </xf>
    <xf numFmtId="171" fontId="51" fillId="38" borderId="159" xfId="61" applyNumberFormat="1" applyFont="1" applyFill="1" applyBorder="1" applyAlignment="1">
      <alignment horizontal="center" vertical="center" wrapText="1"/>
    </xf>
    <xf numFmtId="171" fontId="51" fillId="48" borderId="159" xfId="61" applyNumberFormat="1" applyFont="1" applyFill="1" applyBorder="1" applyAlignment="1">
      <alignment horizontal="center" vertical="center" wrapText="1"/>
    </xf>
    <xf numFmtId="171" fontId="51" fillId="0" borderId="159" xfId="61" applyNumberFormat="1" applyFont="1" applyFill="1" applyBorder="1" applyAlignment="1">
      <alignment horizontal="center" vertical="center" wrapText="1"/>
    </xf>
    <xf numFmtId="171" fontId="51" fillId="56" borderId="159" xfId="61" applyNumberFormat="1" applyFont="1" applyFill="1" applyBorder="1" applyAlignment="1">
      <alignment horizontal="center" vertical="center" wrapText="1"/>
    </xf>
    <xf numFmtId="171" fontId="51" fillId="45" borderId="159" xfId="61" applyNumberFormat="1" applyFont="1" applyFill="1" applyBorder="1" applyAlignment="1">
      <alignment horizontal="center" vertical="center" wrapText="1"/>
    </xf>
    <xf numFmtId="171" fontId="51" fillId="40" borderId="159" xfId="61" applyNumberFormat="1" applyFont="1" applyFill="1" applyBorder="1" applyAlignment="1">
      <alignment horizontal="center" vertical="center" wrapText="1"/>
    </xf>
    <xf numFmtId="165" fontId="53" fillId="49" borderId="34" xfId="61" applyFont="1" applyFill="1" applyBorder="1" applyAlignment="1">
      <alignment horizontal="center" vertical="center" wrapText="1"/>
    </xf>
    <xf numFmtId="165" fontId="51" fillId="49" borderId="38" xfId="61" applyFont="1" applyFill="1" applyBorder="1" applyAlignment="1">
      <alignment horizontal="center" vertical="center"/>
    </xf>
    <xf numFmtId="171" fontId="51" fillId="49" borderId="159" xfId="61" applyNumberFormat="1" applyFont="1" applyFill="1" applyBorder="1" applyAlignment="1">
      <alignment horizontal="center" vertical="center" wrapText="1"/>
    </xf>
    <xf numFmtId="171" fontId="22" fillId="49" borderId="90" xfId="61" applyNumberFormat="1" applyFont="1" applyFill="1" applyBorder="1" applyAlignment="1">
      <alignment horizontal="center" vertical="center" wrapText="1"/>
    </xf>
    <xf numFmtId="171" fontId="22" fillId="49" borderId="46" xfId="61" applyNumberFormat="1" applyFont="1" applyFill="1" applyBorder="1" applyAlignment="1">
      <alignment horizontal="center" vertical="center" wrapText="1"/>
    </xf>
    <xf numFmtId="171" fontId="22" fillId="49" borderId="92" xfId="61" applyNumberFormat="1" applyFont="1" applyFill="1" applyBorder="1" applyAlignment="1">
      <alignment horizontal="center" vertical="center" wrapText="1"/>
    </xf>
    <xf numFmtId="172" fontId="53" fillId="45" borderId="60" xfId="61" applyNumberFormat="1" applyFont="1" applyFill="1" applyBorder="1" applyAlignment="1">
      <alignment horizontal="center" vertical="center" wrapText="1"/>
    </xf>
    <xf numFmtId="165" fontId="25" fillId="45" borderId="105" xfId="21" applyFont="1" applyFill="1" applyBorder="1" applyAlignment="1">
      <alignment horizontal="center" vertical="center" wrapText="1"/>
    </xf>
    <xf numFmtId="165" fontId="51" fillId="60" borderId="70" xfId="61" applyFont="1" applyFill="1" applyBorder="1" applyAlignment="1">
      <alignment horizontal="center" vertical="center"/>
    </xf>
    <xf numFmtId="165" fontId="51" fillId="60" borderId="38" xfId="61" applyFont="1" applyFill="1" applyBorder="1" applyAlignment="1">
      <alignment horizontal="center" vertical="center"/>
    </xf>
    <xf numFmtId="171" fontId="51" fillId="60" borderId="73" xfId="61" applyNumberFormat="1" applyFont="1" applyFill="1" applyBorder="1" applyAlignment="1">
      <alignment horizontal="center" vertical="center" wrapText="1"/>
    </xf>
    <xf numFmtId="171" fontId="51" fillId="60" borderId="74" xfId="61" applyNumberFormat="1" applyFont="1" applyFill="1" applyBorder="1" applyAlignment="1">
      <alignment horizontal="center" vertical="center" wrapText="1"/>
    </xf>
    <xf numFmtId="171" fontId="51" fillId="60" borderId="75" xfId="61" applyNumberFormat="1" applyFont="1" applyFill="1" applyBorder="1" applyAlignment="1">
      <alignment horizontal="center" vertical="center" wrapText="1"/>
    </xf>
    <xf numFmtId="171" fontId="22" fillId="60" borderId="106" xfId="61" applyNumberFormat="1" applyFont="1" applyFill="1" applyBorder="1" applyAlignment="1">
      <alignment horizontal="center" vertical="center" wrapText="1"/>
    </xf>
    <xf numFmtId="165" fontId="51" fillId="61" borderId="65" xfId="61" applyFont="1" applyFill="1" applyBorder="1" applyAlignment="1">
      <alignment horizontal="center" vertical="center"/>
    </xf>
    <xf numFmtId="165" fontId="51" fillId="61" borderId="30" xfId="61" applyFont="1" applyFill="1" applyBorder="1" applyAlignment="1">
      <alignment horizontal="center" vertical="center"/>
    </xf>
    <xf numFmtId="171" fontId="51" fillId="56" borderId="31" xfId="61" applyNumberFormat="1" applyFont="1" applyFill="1" applyBorder="1" applyAlignment="1">
      <alignment horizontal="center" vertical="center" wrapText="1"/>
    </xf>
    <xf numFmtId="171" fontId="22" fillId="56" borderId="106" xfId="61" applyNumberFormat="1" applyFont="1" applyFill="1" applyBorder="1" applyAlignment="1">
      <alignment horizontal="center" vertical="center" wrapText="1"/>
    </xf>
    <xf numFmtId="171" fontId="51" fillId="45" borderId="60" xfId="61" applyNumberFormat="1" applyFont="1" applyFill="1" applyBorder="1" applyAlignment="1">
      <alignment horizontal="center" vertical="center" wrapText="1"/>
    </xf>
    <xf numFmtId="165" fontId="51" fillId="49" borderId="57" xfId="61" applyFont="1" applyFill="1" applyBorder="1" applyAlignment="1">
      <alignment horizontal="center" vertical="center"/>
    </xf>
    <xf numFmtId="171" fontId="51" fillId="49" borderId="34" xfId="61" applyNumberFormat="1" applyFont="1" applyFill="1" applyBorder="1" applyAlignment="1">
      <alignment horizontal="center" vertical="center" wrapText="1"/>
    </xf>
    <xf numFmtId="171" fontId="22" fillId="49" borderId="107" xfId="61" applyNumberFormat="1" applyFont="1" applyFill="1" applyBorder="1" applyAlignment="1">
      <alignment horizontal="center" vertical="center" wrapText="1"/>
    </xf>
    <xf numFmtId="171" fontId="51" fillId="40" borderId="59" xfId="61" applyNumberFormat="1" applyFont="1" applyFill="1" applyBorder="1" applyAlignment="1">
      <alignment horizontal="center" vertical="center" wrapText="1"/>
    </xf>
    <xf numFmtId="172" fontId="59" fillId="45" borderId="60" xfId="61" applyNumberFormat="1" applyFont="1" applyFill="1" applyBorder="1" applyAlignment="1">
      <alignment horizontal="center" vertical="center" wrapText="1"/>
    </xf>
    <xf numFmtId="165" fontId="25" fillId="45" borderId="60" xfId="21" applyFont="1" applyFill="1" applyBorder="1" applyAlignment="1">
      <alignment horizontal="center" vertical="center" wrapText="1"/>
    </xf>
    <xf numFmtId="165" fontId="51" fillId="61" borderId="61" xfId="61" applyFont="1" applyFill="1" applyBorder="1" applyAlignment="1">
      <alignment horizontal="center" vertical="center"/>
    </xf>
    <xf numFmtId="165" fontId="51" fillId="45" borderId="31" xfId="61" applyFont="1" applyFill="1" applyBorder="1" applyAlignment="1">
      <alignment horizontal="center" vertical="center"/>
    </xf>
    <xf numFmtId="171" fontId="54" fillId="45" borderId="65" xfId="61" applyNumberFormat="1" applyFont="1" applyFill="1" applyBorder="1" applyAlignment="1">
      <alignment horizontal="center" vertical="center" wrapText="1"/>
    </xf>
    <xf numFmtId="171" fontId="54" fillId="45" borderId="30" xfId="61" applyNumberFormat="1" applyFont="1" applyFill="1" applyBorder="1" applyAlignment="1">
      <alignment horizontal="center" vertical="center" wrapText="1"/>
    </xf>
    <xf numFmtId="171" fontId="54" fillId="45" borderId="31" xfId="61" applyNumberFormat="1" applyFont="1" applyFill="1" applyBorder="1" applyAlignment="1">
      <alignment horizontal="center" vertical="center" wrapText="1"/>
    </xf>
    <xf numFmtId="171" fontId="22" fillId="45" borderId="76" xfId="61" applyNumberFormat="1" applyFont="1" applyFill="1" applyBorder="1" applyAlignment="1">
      <alignment horizontal="center" vertical="center" wrapText="1"/>
    </xf>
    <xf numFmtId="171" fontId="22" fillId="45" borderId="15" xfId="61" applyNumberFormat="1" applyFont="1" applyFill="1" applyBorder="1" applyAlignment="1">
      <alignment horizontal="center" vertical="center" wrapText="1"/>
    </xf>
    <xf numFmtId="171" fontId="52" fillId="60" borderId="16" xfId="61" applyNumberFormat="1" applyFont="1" applyFill="1" applyBorder="1" applyAlignment="1">
      <alignment horizontal="center" vertical="center" wrapText="1"/>
    </xf>
    <xf numFmtId="171" fontId="52" fillId="60" borderId="20" xfId="61" applyNumberFormat="1" applyFont="1" applyFill="1" applyBorder="1" applyAlignment="1">
      <alignment horizontal="center" vertical="center" wrapText="1"/>
    </xf>
    <xf numFmtId="171" fontId="54" fillId="62" borderId="30" xfId="61" applyNumberFormat="1" applyFont="1" applyFill="1" applyBorder="1" applyAlignment="1">
      <alignment horizontal="center" vertical="center" wrapText="1"/>
    </xf>
    <xf numFmtId="171" fontId="22" fillId="62" borderId="15" xfId="61" applyNumberFormat="1" applyFont="1" applyFill="1" applyBorder="1" applyAlignment="1">
      <alignment horizontal="center" vertical="center" wrapText="1"/>
    </xf>
    <xf numFmtId="171" fontId="54" fillId="62" borderId="61" xfId="61" applyNumberFormat="1" applyFont="1" applyFill="1" applyBorder="1" applyAlignment="1">
      <alignment horizontal="center" vertical="center" wrapText="1"/>
    </xf>
    <xf numFmtId="171" fontId="22" fillId="62" borderId="77" xfId="61" applyNumberFormat="1" applyFont="1" applyFill="1" applyBorder="1" applyAlignment="1">
      <alignment horizontal="center" vertical="center" wrapText="1"/>
    </xf>
    <xf numFmtId="165" fontId="51" fillId="55" borderId="31" xfId="61" applyFont="1" applyFill="1" applyBorder="1" applyAlignment="1">
      <alignment horizontal="center" vertical="center"/>
    </xf>
    <xf numFmtId="171" fontId="54" fillId="55" borderId="31" xfId="61" applyNumberFormat="1" applyFont="1" applyFill="1" applyBorder="1" applyAlignment="1">
      <alignment horizontal="center" vertical="center" wrapText="1"/>
    </xf>
    <xf numFmtId="171" fontId="22" fillId="55" borderId="17" xfId="61" applyNumberFormat="1" applyFont="1" applyFill="1" applyBorder="1" applyAlignment="1">
      <alignment horizontal="center" vertical="center" wrapText="1"/>
    </xf>
    <xf numFmtId="171" fontId="54" fillId="45" borderId="61" xfId="61" applyNumberFormat="1" applyFont="1" applyFill="1" applyBorder="1" applyAlignment="1">
      <alignment horizontal="center" vertical="center" wrapText="1"/>
    </xf>
    <xf numFmtId="171" fontId="54" fillId="60" borderId="61" xfId="61" applyNumberFormat="1" applyFont="1" applyFill="1" applyBorder="1" applyAlignment="1">
      <alignment horizontal="center" vertical="center" wrapText="1"/>
    </xf>
    <xf numFmtId="171" fontId="22" fillId="61" borderId="76" xfId="61" applyNumberFormat="1" applyFont="1" applyFill="1" applyBorder="1" applyAlignment="1">
      <alignment horizontal="center" vertical="center" wrapText="1"/>
    </xf>
    <xf numFmtId="172" fontId="53" fillId="38" borderId="70" xfId="61" applyNumberFormat="1" applyFont="1" applyFill="1" applyBorder="1" applyAlignment="1">
      <alignment horizontal="center" vertical="center" wrapText="1"/>
    </xf>
    <xf numFmtId="165" fontId="25" fillId="38" borderId="97" xfId="21" applyFont="1" applyFill="1" applyBorder="1" applyAlignment="1">
      <alignment horizontal="left" vertical="center" wrapText="1"/>
    </xf>
    <xf numFmtId="172" fontId="53" fillId="38" borderId="58" xfId="61" applyNumberFormat="1" applyFont="1" applyFill="1" applyBorder="1" applyAlignment="1">
      <alignment horizontal="center" vertical="center" wrapText="1"/>
    </xf>
    <xf numFmtId="165" fontId="25" fillId="38" borderId="58" xfId="21" applyFont="1" applyFill="1" applyBorder="1" applyAlignment="1">
      <alignment horizontal="left" vertical="center" wrapText="1"/>
    </xf>
    <xf numFmtId="165" fontId="51" fillId="45" borderId="76" xfId="61" applyFont="1" applyFill="1" applyBorder="1" applyAlignment="1">
      <alignment horizontal="center" vertical="center"/>
    </xf>
    <xf numFmtId="165" fontId="51" fillId="45" borderId="15" xfId="61" applyFont="1" applyFill="1" applyBorder="1" applyAlignment="1">
      <alignment horizontal="center" vertical="center"/>
    </xf>
    <xf numFmtId="165" fontId="51" fillId="45" borderId="17" xfId="61" applyFont="1" applyFill="1" applyBorder="1" applyAlignment="1">
      <alignment horizontal="center" vertical="center"/>
    </xf>
    <xf numFmtId="171" fontId="54" fillId="45" borderId="83" xfId="61" applyNumberFormat="1" applyFont="1" applyFill="1" applyBorder="1" applyAlignment="1">
      <alignment horizontal="center" vertical="center" wrapText="1"/>
    </xf>
    <xf numFmtId="171" fontId="54" fillId="45" borderId="81" xfId="61" applyNumberFormat="1" applyFont="1" applyFill="1" applyBorder="1" applyAlignment="1">
      <alignment horizontal="center" vertical="center" wrapText="1"/>
    </xf>
    <xf numFmtId="171" fontId="54" fillId="45" borderId="67" xfId="61" applyNumberFormat="1" applyFont="1" applyFill="1" applyBorder="1" applyAlignment="1">
      <alignment horizontal="center" vertical="center" wrapText="1"/>
    </xf>
    <xf numFmtId="165" fontId="51" fillId="60" borderId="76" xfId="61" applyFont="1" applyFill="1" applyBorder="1" applyAlignment="1">
      <alignment horizontal="center" vertical="center"/>
    </xf>
    <xf numFmtId="165" fontId="51" fillId="60" borderId="15" xfId="61" applyFont="1" applyFill="1" applyBorder="1" applyAlignment="1">
      <alignment horizontal="center" vertical="center"/>
    </xf>
    <xf numFmtId="171" fontId="54" fillId="60" borderId="81" xfId="61" applyNumberFormat="1" applyFont="1" applyFill="1" applyBorder="1" applyAlignment="1">
      <alignment horizontal="center" vertical="center" wrapText="1"/>
    </xf>
    <xf numFmtId="171" fontId="22" fillId="60" borderId="60" xfId="61" applyNumberFormat="1" applyFont="1" applyFill="1" applyBorder="1" applyAlignment="1">
      <alignment horizontal="center" vertical="center" wrapText="1"/>
    </xf>
    <xf numFmtId="165" fontId="51" fillId="62" borderId="15" xfId="61" applyFont="1" applyFill="1" applyBorder="1" applyAlignment="1">
      <alignment horizontal="center" vertical="center"/>
    </xf>
    <xf numFmtId="171" fontId="54" fillId="62" borderId="81" xfId="61" applyNumberFormat="1" applyFont="1" applyFill="1" applyBorder="1" applyAlignment="1">
      <alignment horizontal="center" vertical="center" wrapText="1"/>
    </xf>
    <xf numFmtId="171" fontId="22" fillId="62" borderId="60" xfId="61" applyNumberFormat="1" applyFont="1" applyFill="1" applyBorder="1" applyAlignment="1">
      <alignment horizontal="center" vertical="center" wrapText="1"/>
    </xf>
    <xf numFmtId="165" fontId="51" fillId="62" borderId="17" xfId="61" applyFont="1" applyFill="1" applyBorder="1" applyAlignment="1">
      <alignment horizontal="center" vertical="center"/>
    </xf>
    <xf numFmtId="171" fontId="54" fillId="62" borderId="67" xfId="61" applyNumberFormat="1" applyFont="1" applyFill="1" applyBorder="1" applyAlignment="1">
      <alignment horizontal="center" vertical="center" wrapText="1"/>
    </xf>
    <xf numFmtId="165" fontId="51" fillId="55" borderId="17" xfId="61" applyFont="1" applyFill="1" applyBorder="1" applyAlignment="1">
      <alignment horizontal="center" vertical="center"/>
    </xf>
    <xf numFmtId="171" fontId="21" fillId="55" borderId="67" xfId="61" applyNumberFormat="1" applyFont="1" applyFill="1" applyBorder="1" applyAlignment="1">
      <alignment horizontal="center" vertical="center" wrapText="1"/>
    </xf>
    <xf numFmtId="171" fontId="22" fillId="55" borderId="60" xfId="61" applyNumberFormat="1" applyFont="1" applyFill="1" applyBorder="1" applyAlignment="1">
      <alignment horizontal="center" vertical="center" wrapText="1"/>
    </xf>
    <xf numFmtId="165" fontId="51" fillId="61" borderId="76" xfId="61" applyFont="1" applyFill="1" applyBorder="1" applyAlignment="1">
      <alignment horizontal="center" vertical="center"/>
    </xf>
    <xf numFmtId="165" fontId="51" fillId="61" borderId="15" xfId="61" applyFont="1" applyFill="1" applyBorder="1" applyAlignment="1">
      <alignment horizontal="center" vertical="center"/>
    </xf>
    <xf numFmtId="165" fontId="51" fillId="61" borderId="77" xfId="61" applyFont="1" applyFill="1" applyBorder="1" applyAlignment="1">
      <alignment horizontal="center" vertical="center"/>
    </xf>
    <xf numFmtId="171" fontId="21" fillId="61" borderId="61" xfId="61" applyNumberFormat="1" applyFont="1" applyFill="1" applyBorder="1" applyAlignment="1">
      <alignment horizontal="center" vertical="center" wrapText="1"/>
    </xf>
    <xf numFmtId="171" fontId="22" fillId="61" borderId="59" xfId="61" applyNumberFormat="1" applyFont="1" applyFill="1" applyBorder="1" applyAlignment="1">
      <alignment horizontal="center" vertical="center" wrapText="1"/>
    </xf>
    <xf numFmtId="172" fontId="53" fillId="38" borderId="79" xfId="61" applyNumberFormat="1" applyFont="1" applyFill="1" applyBorder="1" applyAlignment="1">
      <alignment horizontal="center" vertical="center" wrapText="1"/>
    </xf>
    <xf numFmtId="165" fontId="51" fillId="45" borderId="78" xfId="61" applyFont="1" applyFill="1" applyBorder="1" applyAlignment="1">
      <alignment horizontal="center" vertical="center"/>
    </xf>
    <xf numFmtId="165" fontId="51" fillId="45" borderId="77" xfId="61" applyFont="1" applyFill="1" applyBorder="1" applyAlignment="1">
      <alignment horizontal="center" vertical="center"/>
    </xf>
    <xf numFmtId="171" fontId="54" fillId="45" borderId="80" xfId="61" applyNumberFormat="1" applyFont="1" applyFill="1" applyBorder="1" applyAlignment="1">
      <alignment horizontal="center" vertical="center" wrapText="1"/>
    </xf>
    <xf numFmtId="165" fontId="53" fillId="60" borderId="14" xfId="61" applyFont="1" applyFill="1" applyBorder="1" applyAlignment="1">
      <alignment horizontal="center" vertical="center" wrapText="1"/>
    </xf>
    <xf numFmtId="165" fontId="53" fillId="60" borderId="54" xfId="61" applyFont="1" applyFill="1" applyBorder="1" applyAlignment="1">
      <alignment horizontal="center" vertical="center" wrapText="1"/>
    </xf>
    <xf numFmtId="171" fontId="22" fillId="60" borderId="81" xfId="61" applyNumberFormat="1" applyFont="1" applyFill="1" applyBorder="1" applyAlignment="1">
      <alignment horizontal="center" vertical="center" wrapText="1"/>
    </xf>
    <xf numFmtId="165" fontId="51" fillId="62" borderId="70" xfId="61" applyFont="1" applyFill="1" applyBorder="1" applyAlignment="1">
      <alignment horizontal="center" vertical="center"/>
    </xf>
    <xf numFmtId="165" fontId="51" fillId="62" borderId="38" xfId="61" applyFont="1" applyFill="1" applyBorder="1" applyAlignment="1">
      <alignment horizontal="center" vertical="center"/>
    </xf>
    <xf numFmtId="171" fontId="54" fillId="62" borderId="82" xfId="61" applyNumberFormat="1" applyFont="1" applyFill="1" applyBorder="1" applyAlignment="1">
      <alignment horizontal="center" vertical="center" wrapText="1"/>
    </xf>
    <xf numFmtId="171" fontId="54" fillId="55" borderId="82" xfId="61" applyNumberFormat="1" applyFont="1" applyFill="1" applyBorder="1" applyAlignment="1">
      <alignment horizontal="center" vertical="center" wrapText="1"/>
    </xf>
    <xf numFmtId="171" fontId="21" fillId="61" borderId="83" xfId="61" applyNumberFormat="1" applyFont="1" applyFill="1" applyBorder="1" applyAlignment="1">
      <alignment horizontal="center" vertical="center" wrapText="1"/>
    </xf>
    <xf numFmtId="171" fontId="21" fillId="61" borderId="81" xfId="61" applyNumberFormat="1" applyFont="1" applyFill="1" applyBorder="1" applyAlignment="1">
      <alignment horizontal="center" vertical="center" wrapText="1"/>
    </xf>
    <xf numFmtId="171" fontId="21" fillId="61" borderId="67" xfId="61" applyNumberFormat="1" applyFont="1" applyFill="1" applyBorder="1" applyAlignment="1">
      <alignment horizontal="center" vertical="center" wrapText="1"/>
    </xf>
    <xf numFmtId="171" fontId="22" fillId="43" borderId="118" xfId="61" applyNumberFormat="1" applyFont="1" applyFill="1" applyBorder="1" applyAlignment="1">
      <alignment horizontal="center" vertical="center" wrapText="1"/>
    </xf>
    <xf numFmtId="171" fontId="22" fillId="43" borderId="113" xfId="61" applyNumberFormat="1" applyFont="1" applyFill="1" applyBorder="1" applyAlignment="1">
      <alignment horizontal="center" vertical="center" wrapText="1"/>
    </xf>
    <xf numFmtId="171" fontId="54" fillId="0" borderId="162" xfId="61" applyNumberFormat="1" applyFont="1" applyFill="1" applyBorder="1" applyAlignment="1">
      <alignment horizontal="center" vertical="center" wrapText="1"/>
    </xf>
    <xf numFmtId="165" fontId="40" fillId="0" borderId="0" xfId="61" applyFont="1" applyFill="1" applyBorder="1"/>
    <xf numFmtId="172" fontId="53" fillId="38" borderId="161" xfId="61" applyNumberFormat="1" applyFont="1" applyFill="1" applyBorder="1" applyAlignment="1">
      <alignment horizontal="center" vertical="center" wrapText="1"/>
    </xf>
    <xf numFmtId="165" fontId="25" fillId="38" borderId="110" xfId="21" applyFont="1" applyFill="1" applyBorder="1" applyAlignment="1">
      <alignment horizontal="left" vertical="center" wrapText="1"/>
    </xf>
    <xf numFmtId="165" fontId="25" fillId="38" borderId="98" xfId="21" applyFont="1" applyFill="1" applyBorder="1" applyAlignment="1">
      <alignment horizontal="left" vertical="center" wrapText="1"/>
    </xf>
    <xf numFmtId="171" fontId="54" fillId="45" borderId="162" xfId="61" applyNumberFormat="1" applyFont="1" applyFill="1" applyBorder="1" applyAlignment="1">
      <alignment horizontal="center" vertical="center" wrapText="1"/>
    </xf>
    <xf numFmtId="171" fontId="22" fillId="45" borderId="118" xfId="61" applyNumberFormat="1" applyFont="1" applyFill="1" applyBorder="1" applyAlignment="1">
      <alignment horizontal="center" vertical="center" wrapText="1"/>
    </xf>
    <xf numFmtId="171" fontId="22" fillId="45" borderId="14" xfId="61" applyNumberFormat="1" applyFont="1" applyFill="1" applyBorder="1" applyAlignment="1">
      <alignment horizontal="center" vertical="center" wrapText="1"/>
    </xf>
    <xf numFmtId="165" fontId="51" fillId="60" borderId="77" xfId="61" applyFont="1" applyFill="1" applyBorder="1" applyAlignment="1">
      <alignment horizontal="center" vertical="center"/>
    </xf>
    <xf numFmtId="171" fontId="54" fillId="60" borderId="162" xfId="61" applyNumberFormat="1" applyFont="1" applyFill="1" applyBorder="1" applyAlignment="1">
      <alignment horizontal="center" vertical="center" wrapText="1"/>
    </xf>
    <xf numFmtId="171" fontId="22" fillId="60" borderId="118" xfId="61" applyNumberFormat="1" applyFont="1" applyFill="1" applyBorder="1" applyAlignment="1">
      <alignment horizontal="center" vertical="center" wrapText="1"/>
    </xf>
    <xf numFmtId="171" fontId="22" fillId="60" borderId="113" xfId="61" applyNumberFormat="1" applyFont="1" applyFill="1" applyBorder="1" applyAlignment="1">
      <alignment horizontal="center" vertical="center" wrapText="1"/>
    </xf>
    <xf numFmtId="171" fontId="22" fillId="60" borderId="116" xfId="61" applyNumberFormat="1" applyFont="1" applyFill="1" applyBorder="1" applyAlignment="1">
      <alignment horizontal="center" vertical="center" wrapText="1"/>
    </xf>
    <xf numFmtId="171" fontId="22" fillId="60" borderId="95" xfId="61" applyNumberFormat="1" applyFont="1" applyFill="1" applyBorder="1" applyAlignment="1">
      <alignment horizontal="center" vertical="center" wrapText="1"/>
    </xf>
    <xf numFmtId="165" fontId="51" fillId="62" borderId="78" xfId="61" applyFont="1" applyFill="1" applyBorder="1" applyAlignment="1">
      <alignment horizontal="center" vertical="center"/>
    </xf>
    <xf numFmtId="171" fontId="54" fillId="62" borderId="162" xfId="61" applyNumberFormat="1" applyFont="1" applyFill="1" applyBorder="1" applyAlignment="1">
      <alignment horizontal="center" vertical="center" wrapText="1"/>
    </xf>
    <xf numFmtId="171" fontId="22" fillId="62" borderId="116" xfId="61" applyNumberFormat="1" applyFont="1" applyFill="1" applyBorder="1" applyAlignment="1">
      <alignment horizontal="center" vertical="center" wrapText="1"/>
    </xf>
    <xf numFmtId="171" fontId="22" fillId="62" borderId="95" xfId="61" applyNumberFormat="1" applyFont="1" applyFill="1" applyBorder="1" applyAlignment="1">
      <alignment horizontal="center" vertical="center" wrapText="1"/>
    </xf>
    <xf numFmtId="165" fontId="51" fillId="62" borderId="77" xfId="61" applyFont="1" applyFill="1" applyBorder="1" applyAlignment="1">
      <alignment horizontal="center" vertical="center"/>
    </xf>
    <xf numFmtId="171" fontId="54" fillId="55" borderId="162" xfId="61" applyNumberFormat="1" applyFont="1" applyFill="1" applyBorder="1" applyAlignment="1">
      <alignment horizontal="center" vertical="center" wrapText="1"/>
    </xf>
    <xf numFmtId="171" fontId="22" fillId="55" borderId="116" xfId="61" applyNumberFormat="1" applyFont="1" applyFill="1" applyBorder="1" applyAlignment="1">
      <alignment horizontal="center" vertical="center" wrapText="1"/>
    </xf>
    <xf numFmtId="171" fontId="22" fillId="55" borderId="95" xfId="61" applyNumberFormat="1" applyFont="1" applyFill="1" applyBorder="1" applyAlignment="1">
      <alignment horizontal="center" vertical="center" wrapText="1"/>
    </xf>
    <xf numFmtId="171" fontId="54" fillId="61" borderId="162" xfId="61" applyNumberFormat="1" applyFont="1" applyFill="1" applyBorder="1" applyAlignment="1">
      <alignment horizontal="center" vertical="center" wrapText="1"/>
    </xf>
    <xf numFmtId="171" fontId="54" fillId="61" borderId="159" xfId="61" applyNumberFormat="1" applyFont="1" applyFill="1" applyBorder="1" applyAlignment="1">
      <alignment horizontal="center" vertical="center" wrapText="1"/>
    </xf>
    <xf numFmtId="171" fontId="22" fillId="61" borderId="118" xfId="61" applyNumberFormat="1" applyFont="1" applyFill="1" applyBorder="1" applyAlignment="1">
      <alignment horizontal="center" vertical="center" wrapText="1"/>
    </xf>
    <xf numFmtId="171" fontId="22" fillId="61" borderId="113" xfId="61" applyNumberFormat="1" applyFont="1" applyFill="1" applyBorder="1" applyAlignment="1">
      <alignment horizontal="center" vertical="center" wrapText="1"/>
    </xf>
    <xf numFmtId="171" fontId="22" fillId="61" borderId="160" xfId="61" applyNumberFormat="1" applyFont="1" applyFill="1" applyBorder="1" applyAlignment="1">
      <alignment horizontal="center" vertical="center" wrapText="1"/>
    </xf>
    <xf numFmtId="171" fontId="22" fillId="61" borderId="99" xfId="61" applyNumberFormat="1" applyFont="1" applyFill="1" applyBorder="1" applyAlignment="1">
      <alignment horizontal="center" vertical="center" wrapText="1"/>
    </xf>
    <xf numFmtId="165" fontId="25" fillId="38" borderId="30" xfId="21" applyFont="1" applyFill="1" applyBorder="1" applyAlignment="1">
      <alignment horizontal="left" vertical="center" wrapText="1"/>
    </xf>
    <xf numFmtId="165" fontId="51" fillId="62" borderId="31" xfId="61" applyFont="1" applyFill="1" applyBorder="1" applyAlignment="1">
      <alignment horizontal="center" vertical="center"/>
    </xf>
    <xf numFmtId="171" fontId="54" fillId="55" borderId="59" xfId="61" applyNumberFormat="1" applyFont="1" applyFill="1" applyBorder="1" applyAlignment="1">
      <alignment horizontal="center" vertical="center" wrapText="1"/>
    </xf>
    <xf numFmtId="171" fontId="25" fillId="55" borderId="61" xfId="61" applyNumberFormat="1" applyFont="1" applyFill="1" applyBorder="1" applyAlignment="1">
      <alignment horizontal="center" vertical="center" wrapText="1"/>
    </xf>
    <xf numFmtId="171" fontId="54" fillId="61" borderId="58" xfId="61" applyNumberFormat="1" applyFont="1" applyFill="1" applyBorder="1" applyAlignment="1">
      <alignment horizontal="center" vertical="center" wrapText="1"/>
    </xf>
    <xf numFmtId="171" fontId="54" fillId="61" borderId="59" xfId="61" applyNumberFormat="1" applyFont="1" applyFill="1" applyBorder="1" applyAlignment="1">
      <alignment horizontal="center" vertical="center" wrapText="1"/>
    </xf>
    <xf numFmtId="171" fontId="25" fillId="61" borderId="46" xfId="61" applyNumberFormat="1" applyFont="1" applyFill="1" applyBorder="1" applyAlignment="1">
      <alignment horizontal="center" vertical="center" wrapText="1"/>
    </xf>
    <xf numFmtId="171" fontId="25" fillId="61" borderId="10" xfId="61" applyNumberFormat="1" applyFont="1" applyFill="1" applyBorder="1" applyAlignment="1">
      <alignment horizontal="center" vertical="center" wrapText="1"/>
    </xf>
    <xf numFmtId="171" fontId="25" fillId="61" borderId="62" xfId="61" applyNumberFormat="1" applyFont="1" applyFill="1" applyBorder="1" applyAlignment="1">
      <alignment horizontal="center" vertical="center" wrapText="1"/>
    </xf>
    <xf numFmtId="165" fontId="25" fillId="43" borderId="14" xfId="21" applyFont="1" applyFill="1" applyBorder="1" applyAlignment="1">
      <alignment horizontal="left" vertical="center" wrapText="1"/>
    </xf>
    <xf numFmtId="171" fontId="57" fillId="38" borderId="37" xfId="61" applyNumberFormat="1" applyFont="1" applyFill="1" applyBorder="1" applyAlignment="1">
      <alignment horizontal="center" vertical="center" wrapText="1"/>
    </xf>
    <xf numFmtId="171" fontId="57" fillId="38" borderId="14" xfId="61" applyNumberFormat="1" applyFont="1" applyFill="1" applyBorder="1" applyAlignment="1">
      <alignment horizontal="center" vertical="center" wrapText="1"/>
    </xf>
    <xf numFmtId="171" fontId="57" fillId="38" borderId="113" xfId="61" applyNumberFormat="1" applyFont="1" applyFill="1" applyBorder="1" applyAlignment="1">
      <alignment horizontal="center" vertical="center" wrapText="1"/>
    </xf>
    <xf numFmtId="171" fontId="57" fillId="42" borderId="37" xfId="61" applyNumberFormat="1" applyFont="1" applyFill="1" applyBorder="1" applyAlignment="1">
      <alignment horizontal="center" vertical="center" wrapText="1"/>
    </xf>
    <xf numFmtId="171" fontId="57" fillId="42" borderId="14" xfId="61" applyNumberFormat="1" applyFont="1" applyFill="1" applyBorder="1" applyAlignment="1">
      <alignment horizontal="center" vertical="center" wrapText="1"/>
    </xf>
    <xf numFmtId="171" fontId="57" fillId="0" borderId="14" xfId="61" applyNumberFormat="1" applyFont="1" applyFill="1" applyBorder="1" applyAlignment="1">
      <alignment horizontal="center" vertical="center" wrapText="1"/>
    </xf>
    <xf numFmtId="171" fontId="57" fillId="42" borderId="113" xfId="61" applyNumberFormat="1" applyFont="1" applyFill="1" applyBorder="1" applyAlignment="1">
      <alignment horizontal="center" vertical="center" wrapText="1"/>
    </xf>
    <xf numFmtId="171" fontId="57" fillId="0" borderId="37" xfId="61" applyNumberFormat="1" applyFont="1" applyFill="1" applyBorder="1" applyAlignment="1">
      <alignment horizontal="center" vertical="center" wrapText="1"/>
    </xf>
    <xf numFmtId="171" fontId="57" fillId="39" borderId="113" xfId="61" applyNumberFormat="1" applyFont="1" applyFill="1" applyBorder="1" applyAlignment="1">
      <alignment horizontal="center" vertical="center" wrapText="1"/>
    </xf>
    <xf numFmtId="171" fontId="57" fillId="41" borderId="14" xfId="61" applyNumberFormat="1" applyFont="1" applyFill="1" applyBorder="1" applyAlignment="1">
      <alignment horizontal="center" vertical="center" wrapText="1"/>
    </xf>
    <xf numFmtId="171" fontId="57" fillId="41" borderId="113" xfId="61" applyNumberFormat="1" applyFont="1" applyFill="1" applyBorder="1" applyAlignment="1">
      <alignment horizontal="center" vertical="center" wrapText="1"/>
    </xf>
    <xf numFmtId="165" fontId="25" fillId="38" borderId="65" xfId="21" applyFont="1" applyFill="1" applyBorder="1" applyAlignment="1">
      <alignment horizontal="left" vertical="center" wrapText="1"/>
    </xf>
    <xf numFmtId="165" fontId="25" fillId="38" borderId="71" xfId="21" applyFont="1" applyFill="1" applyBorder="1" applyAlignment="1">
      <alignment horizontal="left" vertical="center" wrapText="1"/>
    </xf>
    <xf numFmtId="171" fontId="25" fillId="0" borderId="163" xfId="61" applyNumberFormat="1" applyFont="1" applyFill="1" applyBorder="1" applyAlignment="1">
      <alignment horizontal="center" vertical="center" wrapText="1"/>
    </xf>
    <xf numFmtId="171" fontId="25" fillId="55" borderId="69" xfId="61" applyNumberFormat="1" applyFont="1" applyFill="1" applyBorder="1" applyAlignment="1">
      <alignment horizontal="center" vertical="center" wrapText="1"/>
    </xf>
    <xf numFmtId="171" fontId="25" fillId="61" borderId="93" xfId="61" applyNumberFormat="1" applyFont="1" applyFill="1" applyBorder="1" applyAlignment="1">
      <alignment horizontal="center" vertical="center" wrapText="1"/>
    </xf>
    <xf numFmtId="171" fontId="25" fillId="61" borderId="63" xfId="61" applyNumberFormat="1" applyFont="1" applyFill="1" applyBorder="1" applyAlignment="1">
      <alignment horizontal="center" vertical="center" wrapText="1"/>
    </xf>
    <xf numFmtId="171" fontId="25" fillId="61" borderId="64" xfId="61" applyNumberFormat="1" applyFont="1" applyFill="1" applyBorder="1" applyAlignment="1">
      <alignment horizontal="center" vertical="center" wrapText="1"/>
    </xf>
    <xf numFmtId="171" fontId="51" fillId="62" borderId="59" xfId="61" applyNumberFormat="1" applyFont="1" applyFill="1" applyBorder="1" applyAlignment="1">
      <alignment horizontal="center" vertical="center" wrapText="1"/>
    </xf>
    <xf numFmtId="171" fontId="51" fillId="60" borderId="59" xfId="61" applyNumberFormat="1" applyFont="1" applyFill="1" applyBorder="1" applyAlignment="1">
      <alignment horizontal="center" vertical="center" wrapText="1"/>
    </xf>
    <xf numFmtId="165" fontId="51" fillId="55" borderId="61" xfId="61" applyFont="1" applyFill="1" applyBorder="1" applyAlignment="1">
      <alignment horizontal="center" vertical="center"/>
    </xf>
    <xf numFmtId="171" fontId="51" fillId="55" borderId="59" xfId="61" applyNumberFormat="1" applyFont="1" applyFill="1" applyBorder="1" applyAlignment="1">
      <alignment horizontal="center" vertical="center" wrapText="1"/>
    </xf>
    <xf numFmtId="165" fontId="53" fillId="61" borderId="34" xfId="61" applyFont="1" applyFill="1" applyBorder="1" applyAlignment="1">
      <alignment horizontal="center" vertical="center" wrapText="1"/>
    </xf>
    <xf numFmtId="171" fontId="51" fillId="61" borderId="59" xfId="61" applyNumberFormat="1" applyFont="1" applyFill="1" applyBorder="1" applyAlignment="1">
      <alignment horizontal="center" vertical="center" wrapText="1"/>
    </xf>
    <xf numFmtId="172" fontId="55" fillId="38" borderId="60" xfId="61" applyNumberFormat="1" applyFont="1" applyFill="1" applyBorder="1" applyAlignment="1">
      <alignment horizontal="center" vertical="center" wrapText="1"/>
    </xf>
    <xf numFmtId="171" fontId="54" fillId="45" borderId="58" xfId="61" applyNumberFormat="1" applyFont="1" applyFill="1" applyBorder="1" applyAlignment="1">
      <alignment horizontal="center" vertical="center" wrapText="1"/>
    </xf>
    <xf numFmtId="171" fontId="22" fillId="45" borderId="86" xfId="61" applyNumberFormat="1" applyFont="1" applyFill="1" applyBorder="1" applyAlignment="1">
      <alignment horizontal="center" vertical="center" wrapText="1"/>
    </xf>
    <xf numFmtId="171" fontId="22" fillId="45" borderId="10" xfId="61" applyNumberFormat="1" applyFont="1" applyFill="1" applyBorder="1" applyAlignment="1">
      <alignment horizontal="center" vertical="center" wrapText="1"/>
    </xf>
    <xf numFmtId="171" fontId="22" fillId="45" borderId="62" xfId="61" applyNumberFormat="1" applyFont="1" applyFill="1" applyBorder="1" applyAlignment="1">
      <alignment horizontal="center" vertical="center" wrapText="1"/>
    </xf>
    <xf numFmtId="171" fontId="22" fillId="45" borderId="87" xfId="61" applyNumberFormat="1" applyFont="1" applyFill="1" applyBorder="1" applyAlignment="1">
      <alignment horizontal="center" vertical="center" wrapText="1"/>
    </xf>
    <xf numFmtId="171" fontId="22" fillId="45" borderId="88" xfId="61" applyNumberFormat="1" applyFont="1" applyFill="1" applyBorder="1" applyAlignment="1">
      <alignment horizontal="center" vertical="center" wrapText="1"/>
    </xf>
    <xf numFmtId="171" fontId="22" fillId="45" borderId="63" xfId="61" applyNumberFormat="1" applyFont="1" applyFill="1" applyBorder="1" applyAlignment="1">
      <alignment horizontal="center" vertical="center" wrapText="1"/>
    </xf>
    <xf numFmtId="171" fontId="22" fillId="45" borderId="64" xfId="61" applyNumberFormat="1" applyFont="1" applyFill="1" applyBorder="1" applyAlignment="1">
      <alignment horizontal="center" vertical="center" wrapText="1"/>
    </xf>
    <xf numFmtId="171" fontId="54" fillId="60" borderId="84" xfId="61" applyNumberFormat="1" applyFont="1" applyFill="1" applyBorder="1" applyAlignment="1">
      <alignment horizontal="center" vertical="center" wrapText="1"/>
    </xf>
    <xf numFmtId="171" fontId="54" fillId="60" borderId="32" xfId="61" applyNumberFormat="1" applyFont="1" applyFill="1" applyBorder="1" applyAlignment="1">
      <alignment horizontal="center" vertical="center" wrapText="1"/>
    </xf>
    <xf numFmtId="171" fontId="22" fillId="60" borderId="10" xfId="61" applyNumberFormat="1" applyFont="1" applyFill="1" applyBorder="1" applyAlignment="1">
      <alignment horizontal="center" vertical="center" wrapText="1"/>
    </xf>
    <xf numFmtId="171" fontId="22" fillId="60" borderId="63" xfId="61" applyNumberFormat="1" applyFont="1" applyFill="1" applyBorder="1" applyAlignment="1">
      <alignment horizontal="center" vertical="center" wrapText="1"/>
    </xf>
    <xf numFmtId="171" fontId="54" fillId="62" borderId="32" xfId="61" applyNumberFormat="1" applyFont="1" applyFill="1" applyBorder="1" applyAlignment="1">
      <alignment horizontal="center" vertical="center" wrapText="1"/>
    </xf>
    <xf numFmtId="171" fontId="22" fillId="62" borderId="10" xfId="61" applyNumberFormat="1" applyFont="1" applyFill="1" applyBorder="1" applyAlignment="1">
      <alignment horizontal="center" vertical="center" wrapText="1"/>
    </xf>
    <xf numFmtId="171" fontId="22" fillId="62" borderId="63" xfId="61" applyNumberFormat="1" applyFont="1" applyFill="1" applyBorder="1" applyAlignment="1">
      <alignment horizontal="center" vertical="center" wrapText="1"/>
    </xf>
    <xf numFmtId="171" fontId="54" fillId="62" borderId="85" xfId="61" applyNumberFormat="1" applyFont="1" applyFill="1" applyBorder="1" applyAlignment="1">
      <alignment horizontal="center" vertical="center" wrapText="1"/>
    </xf>
    <xf numFmtId="171" fontId="22" fillId="62" borderId="62" xfId="61" applyNumberFormat="1" applyFont="1" applyFill="1" applyBorder="1" applyAlignment="1">
      <alignment horizontal="center" vertical="center" wrapText="1"/>
    </xf>
    <xf numFmtId="171" fontId="22" fillId="62" borderId="64" xfId="61" applyNumberFormat="1" applyFont="1" applyFill="1" applyBorder="1" applyAlignment="1">
      <alignment horizontal="center" vertical="center" wrapText="1"/>
    </xf>
    <xf numFmtId="171" fontId="54" fillId="55" borderId="61" xfId="61" applyNumberFormat="1" applyFont="1" applyFill="1" applyBorder="1" applyAlignment="1">
      <alignment horizontal="center" vertical="center" wrapText="1"/>
    </xf>
    <xf numFmtId="171" fontId="22" fillId="55" borderId="62" xfId="61" applyNumberFormat="1" applyFont="1" applyFill="1" applyBorder="1" applyAlignment="1">
      <alignment horizontal="center" vertical="center" wrapText="1"/>
    </xf>
    <xf numFmtId="171" fontId="22" fillId="55" borderId="64" xfId="61" applyNumberFormat="1" applyFont="1" applyFill="1" applyBorder="1" applyAlignment="1">
      <alignment horizontal="center" vertical="center" wrapText="1"/>
    </xf>
    <xf numFmtId="171" fontId="22" fillId="61" borderId="87" xfId="61" applyNumberFormat="1" applyFont="1" applyFill="1" applyBorder="1" applyAlignment="1">
      <alignment horizontal="center" vertical="center" wrapText="1"/>
    </xf>
    <xf numFmtId="171" fontId="22" fillId="61" borderId="10" xfId="61" applyNumberFormat="1" applyFont="1" applyFill="1" applyBorder="1" applyAlignment="1">
      <alignment horizontal="center" vertical="center" wrapText="1"/>
    </xf>
    <xf numFmtId="171" fontId="22" fillId="61" borderId="62" xfId="61" applyNumberFormat="1" applyFont="1" applyFill="1" applyBorder="1" applyAlignment="1">
      <alignment horizontal="center" vertical="center" wrapText="1"/>
    </xf>
    <xf numFmtId="171" fontId="22" fillId="61" borderId="88" xfId="61" applyNumberFormat="1" applyFont="1" applyFill="1" applyBorder="1" applyAlignment="1">
      <alignment horizontal="center" vertical="center" wrapText="1"/>
    </xf>
    <xf numFmtId="171" fontId="22" fillId="61" borderId="63" xfId="61" applyNumberFormat="1" applyFont="1" applyFill="1" applyBorder="1" applyAlignment="1">
      <alignment horizontal="center" vertical="center" wrapText="1"/>
    </xf>
    <xf numFmtId="171" fontId="22" fillId="61" borderId="64" xfId="61" applyNumberFormat="1" applyFont="1" applyFill="1" applyBorder="1" applyAlignment="1">
      <alignment horizontal="center" vertical="center" wrapText="1"/>
    </xf>
    <xf numFmtId="165" fontId="51" fillId="55" borderId="30" xfId="61" applyFont="1" applyFill="1" applyBorder="1" applyAlignment="1">
      <alignment horizontal="center" vertical="center"/>
    </xf>
    <xf numFmtId="171" fontId="54" fillId="45" borderId="84" xfId="61" applyNumberFormat="1" applyFont="1" applyFill="1" applyBorder="1" applyAlignment="1">
      <alignment horizontal="center" vertical="center" wrapText="1"/>
    </xf>
    <xf numFmtId="171" fontId="51" fillId="45" borderId="33" xfId="61" applyNumberFormat="1" applyFont="1" applyFill="1" applyBorder="1" applyAlignment="1">
      <alignment horizontal="center" vertical="center" wrapText="1"/>
    </xf>
    <xf numFmtId="171" fontId="54" fillId="45" borderId="59" xfId="61" applyNumberFormat="1" applyFont="1" applyFill="1" applyBorder="1" applyAlignment="1">
      <alignment horizontal="center" vertical="center" wrapText="1"/>
    </xf>
    <xf numFmtId="171" fontId="22" fillId="45" borderId="89" xfId="61" applyNumberFormat="1" applyFont="1" applyFill="1" applyBorder="1" applyAlignment="1">
      <alignment horizontal="center" vertical="center" wrapText="1"/>
    </xf>
    <xf numFmtId="171" fontId="22" fillId="45" borderId="12" xfId="61" applyNumberFormat="1" applyFont="1" applyFill="1" applyBorder="1" applyAlignment="1">
      <alignment horizontal="center" vertical="center" wrapText="1"/>
    </xf>
    <xf numFmtId="171" fontId="54" fillId="62" borderId="59" xfId="61" applyNumberFormat="1" applyFont="1" applyFill="1" applyBorder="1" applyAlignment="1">
      <alignment horizontal="center" vertical="center" wrapText="1"/>
    </xf>
    <xf numFmtId="171" fontId="22" fillId="62" borderId="12" xfId="61" applyNumberFormat="1" applyFont="1" applyFill="1" applyBorder="1" applyAlignment="1">
      <alignment horizontal="center" vertical="center" wrapText="1"/>
    </xf>
    <xf numFmtId="171" fontId="22" fillId="62" borderId="91" xfId="61" applyNumberFormat="1" applyFont="1" applyFill="1" applyBorder="1" applyAlignment="1">
      <alignment horizontal="center" vertical="center" wrapText="1"/>
    </xf>
    <xf numFmtId="171" fontId="22" fillId="60" borderId="87" xfId="61" applyNumberFormat="1" applyFont="1" applyFill="1" applyBorder="1" applyAlignment="1">
      <alignment horizontal="center" vertical="center" wrapText="1"/>
    </xf>
    <xf numFmtId="171" fontId="22" fillId="60" borderId="90" xfId="61" applyNumberFormat="1" applyFont="1" applyFill="1" applyBorder="1" applyAlignment="1">
      <alignment horizontal="center" vertical="center" wrapText="1"/>
    </xf>
    <xf numFmtId="171" fontId="22" fillId="60" borderId="12" xfId="61" applyNumberFormat="1" applyFont="1" applyFill="1" applyBorder="1" applyAlignment="1">
      <alignment horizontal="center" vertical="center" wrapText="1"/>
    </xf>
    <xf numFmtId="171" fontId="22" fillId="60" borderId="93" xfId="61" applyNumberFormat="1" applyFont="1" applyFill="1" applyBorder="1" applyAlignment="1">
      <alignment horizontal="center" vertical="center" wrapText="1"/>
    </xf>
    <xf numFmtId="171" fontId="54" fillId="61" borderId="84" xfId="61" applyNumberFormat="1" applyFont="1" applyFill="1" applyBorder="1" applyAlignment="1">
      <alignment horizontal="center" vertical="center" wrapText="1"/>
    </xf>
    <xf numFmtId="171" fontId="54" fillId="61" borderId="33" xfId="61" applyNumberFormat="1" applyFont="1" applyFill="1" applyBorder="1" applyAlignment="1">
      <alignment horizontal="center" vertical="center" wrapText="1"/>
    </xf>
    <xf numFmtId="171" fontId="22" fillId="61" borderId="46" xfId="61" applyNumberFormat="1" applyFont="1" applyFill="1" applyBorder="1" applyAlignment="1">
      <alignment horizontal="center" vertical="center" wrapText="1"/>
    </xf>
    <xf numFmtId="171" fontId="22" fillId="61" borderId="93" xfId="61" applyNumberFormat="1" applyFont="1" applyFill="1" applyBorder="1" applyAlignment="1">
      <alignment horizontal="center" vertical="center" wrapText="1"/>
    </xf>
    <xf numFmtId="165" fontId="53" fillId="45" borderId="76" xfId="61" applyFont="1" applyFill="1" applyBorder="1" applyAlignment="1">
      <alignment horizontal="center" vertical="center" wrapText="1"/>
    </xf>
    <xf numFmtId="165" fontId="53" fillId="45" borderId="15" xfId="61" applyFont="1" applyFill="1" applyBorder="1" applyAlignment="1">
      <alignment horizontal="center" vertical="center" wrapText="1"/>
    </xf>
    <xf numFmtId="165" fontId="53" fillId="60" borderId="9" xfId="61" applyFont="1" applyFill="1" applyBorder="1" applyAlignment="1">
      <alignment horizontal="center" vertical="center" wrapText="1"/>
    </xf>
    <xf numFmtId="165" fontId="53" fillId="62" borderId="15" xfId="61" applyFont="1" applyFill="1" applyBorder="1" applyAlignment="1">
      <alignment horizontal="center" vertical="center" wrapText="1"/>
    </xf>
    <xf numFmtId="165" fontId="53" fillId="60" borderId="15" xfId="61" applyFont="1" applyFill="1" applyBorder="1" applyAlignment="1">
      <alignment horizontal="center" vertical="center" wrapText="1"/>
    </xf>
    <xf numFmtId="165" fontId="53" fillId="0" borderId="76" xfId="61" applyFont="1" applyFill="1" applyBorder="1" applyAlignment="1">
      <alignment horizontal="center" vertical="center" wrapText="1"/>
    </xf>
    <xf numFmtId="165" fontId="53" fillId="0" borderId="15" xfId="61" applyFont="1" applyFill="1" applyBorder="1" applyAlignment="1">
      <alignment horizontal="center" vertical="center" wrapText="1"/>
    </xf>
    <xf numFmtId="165" fontId="53" fillId="61" borderId="76" xfId="61" applyFont="1" applyFill="1" applyBorder="1" applyAlignment="1">
      <alignment horizontal="center" vertical="center" wrapText="1"/>
    </xf>
    <xf numFmtId="165" fontId="53" fillId="61" borderId="15" xfId="61" applyFont="1" applyFill="1" applyBorder="1" applyAlignment="1">
      <alignment horizontal="center" vertical="center" wrapText="1"/>
    </xf>
    <xf numFmtId="165" fontId="65" fillId="45" borderId="30" xfId="61" applyFont="1" applyFill="1" applyBorder="1" applyAlignment="1">
      <alignment horizontal="center" vertical="center" wrapText="1"/>
    </xf>
    <xf numFmtId="165" fontId="65" fillId="60" borderId="30" xfId="61" applyFont="1" applyFill="1" applyBorder="1" applyAlignment="1">
      <alignment horizontal="center" vertical="center" wrapText="1"/>
    </xf>
    <xf numFmtId="165" fontId="66" fillId="62" borderId="30" xfId="61" applyFont="1" applyFill="1" applyBorder="1" applyAlignment="1">
      <alignment horizontal="center" vertical="center"/>
    </xf>
    <xf numFmtId="165" fontId="66" fillId="60" borderId="30" xfId="61" applyFont="1" applyFill="1" applyBorder="1" applyAlignment="1">
      <alignment horizontal="center" vertical="center"/>
    </xf>
    <xf numFmtId="165" fontId="66" fillId="0" borderId="30" xfId="61" applyFont="1" applyFill="1" applyBorder="1" applyAlignment="1">
      <alignment horizontal="center" vertical="center"/>
    </xf>
    <xf numFmtId="165" fontId="66" fillId="55" borderId="30" xfId="61" applyFont="1" applyFill="1" applyBorder="1" applyAlignment="1">
      <alignment horizontal="center" vertical="center"/>
    </xf>
    <xf numFmtId="165" fontId="66" fillId="61" borderId="30" xfId="61" applyFont="1" applyFill="1" applyBorder="1" applyAlignment="1">
      <alignment horizontal="center" vertical="center"/>
    </xf>
    <xf numFmtId="165" fontId="53" fillId="60" borderId="30" xfId="61" applyFont="1" applyFill="1" applyBorder="1" applyAlignment="1">
      <alignment horizontal="center" vertical="center"/>
    </xf>
    <xf numFmtId="171" fontId="25" fillId="38" borderId="65" xfId="61" applyNumberFormat="1" applyFont="1" applyFill="1" applyBorder="1" applyAlignment="1">
      <alignment horizontal="center" vertical="center" wrapText="1"/>
    </xf>
    <xf numFmtId="171" fontId="25" fillId="38" borderId="61" xfId="61" applyNumberFormat="1" applyFont="1" applyFill="1" applyBorder="1" applyAlignment="1">
      <alignment horizontal="center" vertical="center" wrapText="1"/>
    </xf>
    <xf numFmtId="171" fontId="25" fillId="42" borderId="34" xfId="61" applyNumberFormat="1" applyFont="1" applyFill="1" applyBorder="1" applyAlignment="1">
      <alignment horizontal="center" vertical="center" wrapText="1"/>
    </xf>
    <xf numFmtId="171" fontId="25" fillId="42" borderId="30" xfId="61" applyNumberFormat="1" applyFont="1" applyFill="1" applyBorder="1" applyAlignment="1">
      <alignment horizontal="center" vertical="center" wrapText="1"/>
    </xf>
    <xf numFmtId="171" fontId="25" fillId="42" borderId="61" xfId="61" applyNumberFormat="1" applyFont="1" applyFill="1" applyBorder="1" applyAlignment="1">
      <alignment horizontal="center" vertical="center" wrapText="1"/>
    </xf>
    <xf numFmtId="171" fontId="25" fillId="39" borderId="61" xfId="61" applyNumberFormat="1" applyFont="1" applyFill="1" applyBorder="1" applyAlignment="1">
      <alignment horizontal="center" vertical="center" wrapText="1"/>
    </xf>
    <xf numFmtId="171" fontId="25" fillId="0" borderId="46" xfId="61" applyNumberFormat="1" applyFont="1" applyFill="1" applyBorder="1" applyAlignment="1">
      <alignment horizontal="center" vertical="center" wrapText="1"/>
    </xf>
    <xf numFmtId="171" fontId="25" fillId="41" borderId="10" xfId="61" applyNumberFormat="1" applyFont="1" applyFill="1" applyBorder="1" applyAlignment="1">
      <alignment horizontal="center" vertical="center" wrapText="1"/>
    </xf>
    <xf numFmtId="171" fontId="25" fillId="41" borderId="62" xfId="61" applyNumberFormat="1" applyFont="1" applyFill="1" applyBorder="1" applyAlignment="1">
      <alignment horizontal="center" vertical="center" wrapText="1"/>
    </xf>
    <xf numFmtId="171" fontId="25" fillId="38" borderId="71" xfId="61" applyNumberFormat="1" applyFont="1" applyFill="1" applyBorder="1" applyAlignment="1">
      <alignment horizontal="center" vertical="center" wrapText="1"/>
    </xf>
    <xf numFmtId="171" fontId="25" fillId="38" borderId="68" xfId="61" applyNumberFormat="1" applyFont="1" applyFill="1" applyBorder="1" applyAlignment="1">
      <alignment horizontal="center" vertical="center" wrapText="1"/>
    </xf>
    <xf numFmtId="171" fontId="25" fillId="42" borderId="71" xfId="61" applyNumberFormat="1" applyFont="1" applyFill="1" applyBorder="1" applyAlignment="1">
      <alignment horizontal="center" vertical="center" wrapText="1"/>
    </xf>
    <xf numFmtId="171" fontId="25" fillId="42" borderId="68" xfId="61" applyNumberFormat="1" applyFont="1" applyFill="1" applyBorder="1" applyAlignment="1">
      <alignment horizontal="center" vertical="center" wrapText="1"/>
    </xf>
    <xf numFmtId="171" fontId="25" fillId="42" borderId="69" xfId="61" applyNumberFormat="1" applyFont="1" applyFill="1" applyBorder="1" applyAlignment="1">
      <alignment horizontal="center" vertical="center" wrapText="1"/>
    </xf>
    <xf numFmtId="171" fontId="25" fillId="39" borderId="69" xfId="61" applyNumberFormat="1" applyFont="1" applyFill="1" applyBorder="1" applyAlignment="1">
      <alignment horizontal="center" vertical="center" wrapText="1"/>
    </xf>
    <xf numFmtId="171" fontId="25" fillId="0" borderId="93" xfId="61" applyNumberFormat="1" applyFont="1" applyFill="1" applyBorder="1" applyAlignment="1">
      <alignment horizontal="center" vertical="center" wrapText="1"/>
    </xf>
    <xf numFmtId="171" fontId="25" fillId="41" borderId="63" xfId="61" applyNumberFormat="1" applyFont="1" applyFill="1" applyBorder="1" applyAlignment="1">
      <alignment horizontal="center" vertical="center" wrapText="1"/>
    </xf>
    <xf numFmtId="171" fontId="25" fillId="41" borderId="64" xfId="61" applyNumberFormat="1" applyFont="1" applyFill="1" applyBorder="1" applyAlignment="1">
      <alignment horizontal="center" vertical="center" wrapText="1"/>
    </xf>
    <xf numFmtId="171" fontId="25" fillId="42" borderId="65" xfId="61" applyNumberFormat="1" applyFont="1" applyFill="1" applyBorder="1" applyAlignment="1">
      <alignment horizontal="center" vertical="center" wrapText="1"/>
    </xf>
    <xf numFmtId="171" fontId="25" fillId="41" borderId="30" xfId="61" applyNumberFormat="1" applyFont="1" applyFill="1" applyBorder="1" applyAlignment="1">
      <alignment horizontal="center" vertical="center" wrapText="1"/>
    </xf>
    <xf numFmtId="171" fontId="25" fillId="41" borderId="61" xfId="61" applyNumberFormat="1" applyFont="1" applyFill="1" applyBorder="1" applyAlignment="1">
      <alignment horizontal="center" vertical="center" wrapText="1"/>
    </xf>
    <xf numFmtId="172" fontId="56" fillId="38" borderId="60" xfId="61" applyNumberFormat="1" applyFont="1" applyFill="1" applyBorder="1" applyAlignment="1">
      <alignment horizontal="left" vertical="center" wrapText="1"/>
    </xf>
    <xf numFmtId="171" fontId="82" fillId="62" borderId="34" xfId="61" applyNumberFormat="1" applyFont="1" applyFill="1" applyBorder="1" applyAlignment="1">
      <alignment horizontal="center" vertical="center" wrapText="1"/>
    </xf>
    <xf numFmtId="171" fontId="82" fillId="62" borderId="94" xfId="61" applyNumberFormat="1" applyFont="1" applyFill="1" applyBorder="1" applyAlignment="1">
      <alignment horizontal="center" vertical="center" wrapText="1"/>
    </xf>
    <xf numFmtId="165" fontId="1" fillId="0" borderId="0" xfId="0" applyFont="1" applyAlignment="1">
      <alignment horizontal="justify" vertical="top" wrapText="1"/>
    </xf>
    <xf numFmtId="165" fontId="0" fillId="0" borderId="0" xfId="0" applyAlignment="1">
      <alignment horizontal="justify" vertical="top" wrapText="1"/>
    </xf>
    <xf numFmtId="165" fontId="32" fillId="35" borderId="17" xfId="21" applyFont="1" applyFill="1" applyBorder="1" applyAlignment="1">
      <alignment horizontal="center"/>
    </xf>
    <xf numFmtId="165" fontId="32" fillId="35" borderId="38" xfId="21" applyFont="1" applyFill="1" applyBorder="1" applyAlignment="1">
      <alignment horizontal="center"/>
    </xf>
    <xf numFmtId="165" fontId="32" fillId="35" borderId="78" xfId="21" applyFont="1" applyFill="1" applyBorder="1" applyAlignment="1">
      <alignment horizontal="center"/>
    </xf>
    <xf numFmtId="165" fontId="21" fillId="35" borderId="54" xfId="21" applyFont="1" applyFill="1" applyBorder="1" applyAlignment="1">
      <alignment horizontal="center" vertical="top"/>
    </xf>
    <xf numFmtId="165" fontId="21" fillId="35" borderId="108" xfId="21" applyFont="1" applyFill="1" applyBorder="1" applyAlignment="1">
      <alignment horizontal="center" vertical="top"/>
    </xf>
    <xf numFmtId="165" fontId="21" fillId="35" borderId="37" xfId="21" applyFont="1" applyFill="1" applyBorder="1" applyAlignment="1">
      <alignment horizontal="center" vertical="top"/>
    </xf>
    <xf numFmtId="165" fontId="32" fillId="35" borderId="30" xfId="21" applyFont="1" applyFill="1" applyBorder="1" applyAlignment="1">
      <alignment horizontal="center" vertical="center" wrapText="1" shrinkToFit="1"/>
    </xf>
    <xf numFmtId="49" fontId="21" fillId="35" borderId="31" xfId="21" applyNumberFormat="1" applyFont="1" applyFill="1" applyBorder="1" applyAlignment="1">
      <alignment horizontal="center" vertical="center" wrapText="1"/>
    </xf>
    <xf numFmtId="49" fontId="21" fillId="35" borderId="57" xfId="21" applyNumberFormat="1" applyFont="1" applyFill="1" applyBorder="1" applyAlignment="1">
      <alignment horizontal="center" vertical="center" wrapText="1"/>
    </xf>
    <xf numFmtId="49" fontId="21" fillId="35" borderId="34" xfId="21" applyNumberFormat="1" applyFont="1" applyFill="1" applyBorder="1" applyAlignment="1">
      <alignment horizontal="center" vertical="center" wrapText="1"/>
    </xf>
    <xf numFmtId="165" fontId="26" fillId="35" borderId="15" xfId="21" applyFont="1" applyFill="1" applyBorder="1" applyAlignment="1">
      <alignment horizontal="center" vertical="center" wrapText="1"/>
    </xf>
    <xf numFmtId="165" fontId="26" fillId="35" borderId="14" xfId="21" applyFont="1" applyFill="1" applyBorder="1" applyAlignment="1">
      <alignment horizontal="center" vertical="center" wrapText="1"/>
    </xf>
    <xf numFmtId="49" fontId="26" fillId="35" borderId="57" xfId="21" applyNumberFormat="1" applyFont="1" applyFill="1" applyBorder="1" applyAlignment="1">
      <alignment horizontal="center" vertical="center" wrapText="1"/>
    </xf>
    <xf numFmtId="49" fontId="26" fillId="35" borderId="34" xfId="21" applyNumberFormat="1" applyFont="1" applyFill="1" applyBorder="1" applyAlignment="1">
      <alignment horizontal="center" vertical="center" wrapText="1"/>
    </xf>
    <xf numFmtId="49" fontId="26" fillId="35" borderId="30" xfId="21" applyNumberFormat="1" applyFont="1" applyFill="1" applyBorder="1" applyAlignment="1">
      <alignment horizontal="center" vertical="center" wrapText="1"/>
    </xf>
    <xf numFmtId="165" fontId="26" fillId="0" borderId="0" xfId="21" applyFont="1" applyFill="1" applyBorder="1" applyAlignment="1">
      <alignment horizontal="center"/>
    </xf>
    <xf numFmtId="165" fontId="26" fillId="0" borderId="0" xfId="19" applyFont="1" applyBorder="1" applyAlignment="1">
      <alignment horizontal="left" wrapText="1"/>
    </xf>
    <xf numFmtId="165" fontId="26" fillId="35" borderId="15" xfId="0" applyFont="1" applyFill="1" applyBorder="1" applyAlignment="1">
      <alignment horizontal="center" vertical="center" wrapText="1"/>
    </xf>
    <xf numFmtId="165" fontId="26" fillId="35" borderId="9" xfId="0" applyFont="1" applyFill="1" applyBorder="1" applyAlignment="1">
      <alignment horizontal="center" vertical="center" wrapText="1"/>
    </xf>
    <xf numFmtId="165" fontId="26" fillId="35" borderId="14" xfId="0" applyFont="1" applyFill="1" applyBorder="1" applyAlignment="1">
      <alignment horizontal="center" vertical="center" wrapText="1"/>
    </xf>
    <xf numFmtId="165" fontId="21" fillId="35" borderId="17" xfId="0" applyFont="1" applyFill="1" applyBorder="1" applyAlignment="1">
      <alignment horizontal="center" wrapText="1"/>
    </xf>
    <xf numFmtId="165" fontId="21" fillId="35" borderId="38" xfId="0" applyFont="1" applyFill="1" applyBorder="1" applyAlignment="1">
      <alignment horizontal="center" wrapText="1"/>
    </xf>
    <xf numFmtId="165" fontId="21" fillId="35" borderId="78" xfId="0" applyFont="1" applyFill="1" applyBorder="1" applyAlignment="1">
      <alignment horizontal="center" wrapText="1"/>
    </xf>
    <xf numFmtId="165" fontId="26" fillId="35" borderId="30" xfId="0" applyFont="1" applyFill="1" applyBorder="1" applyAlignment="1">
      <alignment horizontal="center" vertical="center" wrapText="1"/>
    </xf>
    <xf numFmtId="49" fontId="26" fillId="35" borderId="30" xfId="0" applyNumberFormat="1" applyFont="1" applyFill="1" applyBorder="1" applyAlignment="1">
      <alignment horizontal="center" vertical="center" wrapText="1"/>
    </xf>
    <xf numFmtId="165" fontId="26" fillId="35" borderId="54" xfId="0" applyFont="1" applyFill="1" applyBorder="1" applyAlignment="1">
      <alignment horizontal="center" vertical="top" wrapText="1"/>
    </xf>
    <xf numFmtId="165" fontId="26" fillId="35" borderId="108" xfId="0" applyFont="1" applyFill="1" applyBorder="1" applyAlignment="1">
      <alignment horizontal="center" vertical="top" wrapText="1"/>
    </xf>
    <xf numFmtId="165" fontId="26" fillId="35" borderId="37" xfId="0" applyFont="1" applyFill="1" applyBorder="1" applyAlignment="1">
      <alignment horizontal="center" vertical="top" wrapText="1"/>
    </xf>
    <xf numFmtId="165" fontId="26" fillId="35" borderId="31" xfId="0" applyFont="1" applyFill="1" applyBorder="1" applyAlignment="1">
      <alignment horizontal="center" vertical="center" wrapText="1"/>
    </xf>
    <xf numFmtId="165" fontId="26" fillId="35" borderId="57" xfId="0" applyFont="1" applyFill="1" applyBorder="1" applyAlignment="1">
      <alignment horizontal="center" vertical="center" wrapText="1"/>
    </xf>
    <xf numFmtId="165" fontId="26" fillId="35" borderId="34" xfId="0" applyFont="1" applyFill="1" applyBorder="1" applyAlignment="1">
      <alignment horizontal="center" vertical="center" wrapText="1"/>
    </xf>
    <xf numFmtId="165" fontId="25" fillId="0" borderId="0" xfId="21" applyFont="1" applyFill="1" applyBorder="1" applyAlignment="1">
      <alignment horizontal="left" wrapText="1"/>
    </xf>
    <xf numFmtId="165" fontId="23" fillId="35" borderId="17" xfId="61" applyFont="1" applyFill="1" applyBorder="1" applyAlignment="1">
      <alignment horizontal="center"/>
    </xf>
    <xf numFmtId="165" fontId="23" fillId="35" borderId="38" xfId="61" applyFont="1" applyFill="1" applyBorder="1" applyAlignment="1">
      <alignment horizontal="center"/>
    </xf>
    <xf numFmtId="165" fontId="23" fillId="35" borderId="78" xfId="61" applyFont="1" applyFill="1" applyBorder="1" applyAlignment="1">
      <alignment horizontal="center"/>
    </xf>
    <xf numFmtId="165" fontId="31" fillId="35" borderId="54" xfId="61" applyFont="1" applyFill="1" applyBorder="1" applyAlignment="1">
      <alignment horizontal="center" vertical="center" wrapText="1"/>
    </xf>
    <xf numFmtId="165" fontId="31" fillId="35" borderId="108" xfId="61" applyFont="1" applyFill="1" applyBorder="1" applyAlignment="1">
      <alignment horizontal="center" vertical="center" wrapText="1"/>
    </xf>
    <xf numFmtId="165" fontId="31" fillId="35" borderId="37" xfId="61" applyFont="1" applyFill="1" applyBorder="1" applyAlignment="1">
      <alignment horizontal="center" vertical="center" wrapText="1"/>
    </xf>
    <xf numFmtId="165" fontId="29" fillId="35" borderId="15" xfId="61" applyFont="1" applyFill="1" applyBorder="1" applyAlignment="1">
      <alignment horizontal="center" vertical="center" wrapText="1"/>
    </xf>
    <xf numFmtId="165" fontId="29" fillId="35" borderId="14" xfId="61" applyFont="1" applyFill="1" applyBorder="1" applyAlignment="1">
      <alignment horizontal="center" vertical="center" wrapText="1"/>
    </xf>
    <xf numFmtId="165" fontId="1" fillId="0" borderId="0" xfId="61" applyAlignment="1">
      <alignment horizontal="center"/>
    </xf>
    <xf numFmtId="165" fontId="1" fillId="44" borderId="0" xfId="61" applyFill="1" applyAlignment="1">
      <alignment horizontal="center"/>
    </xf>
    <xf numFmtId="165" fontId="53" fillId="60" borderId="81" xfId="61" applyFont="1" applyFill="1" applyBorder="1" applyAlignment="1">
      <alignment horizontal="center" vertical="center" wrapText="1"/>
    </xf>
    <xf numFmtId="165" fontId="53" fillId="60" borderId="30" xfId="61" applyFont="1" applyFill="1" applyBorder="1" applyAlignment="1">
      <alignment horizontal="center" vertical="center" wrapText="1"/>
    </xf>
    <xf numFmtId="165" fontId="53" fillId="45" borderId="67" xfId="61" applyFont="1" applyFill="1" applyBorder="1" applyAlignment="1">
      <alignment horizontal="center" vertical="center" wrapText="1"/>
    </xf>
    <xf numFmtId="165" fontId="53" fillId="45" borderId="61" xfId="61" applyFont="1" applyFill="1" applyBorder="1" applyAlignment="1">
      <alignment horizontal="center" vertical="center" wrapText="1"/>
    </xf>
    <xf numFmtId="165" fontId="53" fillId="60" borderId="83" xfId="61" applyFont="1" applyFill="1" applyBorder="1" applyAlignment="1">
      <alignment horizontal="center" vertical="center" wrapText="1"/>
    </xf>
    <xf numFmtId="165" fontId="53" fillId="60" borderId="65" xfId="61" applyFont="1" applyFill="1" applyBorder="1" applyAlignment="1">
      <alignment horizontal="center" vertical="center" wrapText="1"/>
    </xf>
    <xf numFmtId="165" fontId="53" fillId="45" borderId="83" xfId="61" applyFont="1" applyFill="1" applyBorder="1" applyAlignment="1">
      <alignment horizontal="center" vertical="center" wrapText="1"/>
    </xf>
    <xf numFmtId="165" fontId="53" fillId="45" borderId="81" xfId="61" applyFont="1" applyFill="1" applyBorder="1" applyAlignment="1">
      <alignment horizontal="center" vertical="center" wrapText="1"/>
    </xf>
    <xf numFmtId="165" fontId="53" fillId="60" borderId="109" xfId="61" applyFont="1" applyFill="1" applyBorder="1" applyAlignment="1">
      <alignment horizontal="center" vertical="center" wrapText="1"/>
    </xf>
    <xf numFmtId="165" fontId="53" fillId="60" borderId="14" xfId="61" applyFont="1" applyFill="1" applyBorder="1" applyAlignment="1">
      <alignment horizontal="center" vertical="center" wrapText="1"/>
    </xf>
    <xf numFmtId="165" fontId="60" fillId="63" borderId="31" xfId="61" applyFont="1" applyFill="1" applyBorder="1" applyAlignment="1">
      <alignment horizontal="center" vertical="center" wrapText="1"/>
    </xf>
    <xf numFmtId="165" fontId="60" fillId="63" borderId="57" xfId="61" applyFont="1" applyFill="1" applyBorder="1" applyAlignment="1">
      <alignment horizontal="center" vertical="center" wrapText="1"/>
    </xf>
    <xf numFmtId="165" fontId="60" fillId="63" borderId="34" xfId="61" applyFont="1" applyFill="1" applyBorder="1" applyAlignment="1">
      <alignment horizontal="center" vertical="center" wrapText="1"/>
    </xf>
    <xf numFmtId="165" fontId="53" fillId="60" borderId="80" xfId="61" applyFont="1" applyFill="1" applyBorder="1" applyAlignment="1">
      <alignment horizontal="center" vertical="center" wrapText="1"/>
    </xf>
    <xf numFmtId="165" fontId="53" fillId="62" borderId="82" xfId="61" applyFont="1" applyFill="1" applyBorder="1" applyAlignment="1">
      <alignment horizontal="center" vertical="center" wrapText="1"/>
    </xf>
    <xf numFmtId="165" fontId="53" fillId="62" borderId="31" xfId="61" applyFont="1" applyFill="1" applyBorder="1" applyAlignment="1">
      <alignment horizontal="center" vertical="center" wrapText="1"/>
    </xf>
    <xf numFmtId="165" fontId="53" fillId="61" borderId="83" xfId="61" applyFont="1" applyFill="1" applyBorder="1" applyAlignment="1">
      <alignment horizontal="center" vertical="center" wrapText="1"/>
    </xf>
    <xf numFmtId="165" fontId="53" fillId="61" borderId="81" xfId="61" applyFont="1" applyFill="1" applyBorder="1" applyAlignment="1">
      <alignment horizontal="center" vertical="center" wrapText="1"/>
    </xf>
    <xf numFmtId="165" fontId="52" fillId="0" borderId="0" xfId="21" quotePrefix="1" applyFont="1" applyFill="1" applyBorder="1" applyAlignment="1">
      <alignment horizontal="left" vertical="center" wrapText="1"/>
    </xf>
    <xf numFmtId="165" fontId="53" fillId="61" borderId="67" xfId="61" applyFont="1" applyFill="1" applyBorder="1" applyAlignment="1">
      <alignment horizontal="center" vertical="center" wrapText="1"/>
    </xf>
    <xf numFmtId="165" fontId="53" fillId="61" borderId="77" xfId="61" applyFont="1" applyFill="1" applyBorder="1" applyAlignment="1">
      <alignment horizontal="center" vertical="center" wrapText="1"/>
    </xf>
    <xf numFmtId="165" fontId="53" fillId="0" borderId="83" xfId="61" applyFont="1" applyFill="1" applyBorder="1" applyAlignment="1">
      <alignment horizontal="center" vertical="center" wrapText="1"/>
    </xf>
    <xf numFmtId="165" fontId="53" fillId="0" borderId="81" xfId="61" applyFont="1" applyFill="1" applyBorder="1" applyAlignment="1">
      <alignment horizontal="center" vertical="center" wrapText="1"/>
    </xf>
    <xf numFmtId="165" fontId="53" fillId="55" borderId="112" xfId="61" applyFont="1" applyFill="1" applyBorder="1" applyAlignment="1">
      <alignment horizontal="center" vertical="center" wrapText="1"/>
    </xf>
    <xf numFmtId="165" fontId="53" fillId="55" borderId="165" xfId="61" applyFont="1" applyFill="1" applyBorder="1" applyAlignment="1">
      <alignment horizontal="center" vertical="center" wrapText="1"/>
    </xf>
    <xf numFmtId="165" fontId="53" fillId="38" borderId="79" xfId="61" applyFont="1" applyFill="1" applyBorder="1" applyAlignment="1">
      <alignment horizontal="center" vertical="center" wrapText="1"/>
    </xf>
    <xf numFmtId="165" fontId="53" fillId="38" borderId="60" xfId="61" applyFont="1" applyFill="1" applyBorder="1" applyAlignment="1">
      <alignment horizontal="center" vertical="center" wrapText="1"/>
    </xf>
    <xf numFmtId="165" fontId="53" fillId="38" borderId="121" xfId="61" applyFont="1" applyFill="1" applyBorder="1" applyAlignment="1">
      <alignment horizontal="center" vertical="center" wrapText="1"/>
    </xf>
    <xf numFmtId="165" fontId="53" fillId="61" borderId="61" xfId="61" applyFont="1" applyFill="1" applyBorder="1" applyAlignment="1">
      <alignment horizontal="center" vertical="center" wrapText="1"/>
    </xf>
    <xf numFmtId="165" fontId="65" fillId="61" borderId="67" xfId="61" applyFont="1" applyFill="1" applyBorder="1" applyAlignment="1">
      <alignment horizontal="center" vertical="center" wrapText="1"/>
    </xf>
    <xf numFmtId="165" fontId="65" fillId="61" borderId="61" xfId="61" applyFont="1" applyFill="1" applyBorder="1" applyAlignment="1">
      <alignment horizontal="center" vertical="center" wrapText="1"/>
    </xf>
    <xf numFmtId="165" fontId="53" fillId="55" borderId="67" xfId="61" applyFont="1" applyFill="1" applyBorder="1" applyAlignment="1">
      <alignment horizontal="center" vertical="center" wrapText="1"/>
    </xf>
    <xf numFmtId="165" fontId="53" fillId="55" borderId="61" xfId="61" applyFont="1" applyFill="1" applyBorder="1" applyAlignment="1">
      <alignment horizontal="center" vertical="center" wrapText="1"/>
    </xf>
    <xf numFmtId="165" fontId="61" fillId="40" borderId="17" xfId="61" applyFont="1" applyFill="1" applyBorder="1" applyAlignment="1">
      <alignment horizontal="center" vertical="center"/>
    </xf>
    <xf numFmtId="165" fontId="61" fillId="40" borderId="38" xfId="61" applyFont="1" applyFill="1" applyBorder="1" applyAlignment="1">
      <alignment horizontal="center" vertical="center"/>
    </xf>
    <xf numFmtId="165" fontId="61" fillId="40" borderId="78" xfId="61" applyFont="1" applyFill="1" applyBorder="1" applyAlignment="1">
      <alignment horizontal="center" vertical="center"/>
    </xf>
    <xf numFmtId="165" fontId="61" fillId="63" borderId="31" xfId="61" applyFont="1" applyFill="1" applyBorder="1" applyAlignment="1">
      <alignment horizontal="center" vertical="center" wrapText="1"/>
    </xf>
    <xf numFmtId="165" fontId="61" fillId="63" borderId="57" xfId="61" applyFont="1" applyFill="1" applyBorder="1" applyAlignment="1">
      <alignment horizontal="center" vertical="center" wrapText="1"/>
    </xf>
    <xf numFmtId="165" fontId="61" fillId="63" borderId="34" xfId="61" applyFont="1" applyFill="1" applyBorder="1" applyAlignment="1">
      <alignment horizontal="center" vertical="center" wrapText="1"/>
    </xf>
    <xf numFmtId="165" fontId="36" fillId="0" borderId="0" xfId="61" applyFont="1" applyAlignment="1">
      <alignment horizontal="center" vertical="center"/>
    </xf>
    <xf numFmtId="165" fontId="79" fillId="63" borderId="31" xfId="61" applyFont="1" applyFill="1" applyBorder="1" applyAlignment="1">
      <alignment horizontal="center" vertical="center" wrapText="1"/>
    </xf>
    <xf numFmtId="165" fontId="79" fillId="63" borderId="57" xfId="61" applyFont="1" applyFill="1" applyBorder="1" applyAlignment="1">
      <alignment horizontal="center" vertical="center" wrapText="1"/>
    </xf>
    <xf numFmtId="165" fontId="79" fillId="63" borderId="34" xfId="61" applyFont="1" applyFill="1" applyBorder="1" applyAlignment="1">
      <alignment horizontal="center" vertical="center" wrapText="1"/>
    </xf>
    <xf numFmtId="165" fontId="53" fillId="62" borderId="119" xfId="61" applyFont="1" applyFill="1" applyBorder="1" applyAlignment="1">
      <alignment horizontal="center" vertical="center" wrapText="1"/>
    </xf>
    <xf numFmtId="165" fontId="53" fillId="62" borderId="54" xfId="61" applyFont="1" applyFill="1" applyBorder="1" applyAlignment="1">
      <alignment horizontal="center" vertical="center" wrapText="1"/>
    </xf>
    <xf numFmtId="165" fontId="53" fillId="38" borderId="72" xfId="61" applyFont="1" applyFill="1" applyBorder="1" applyAlignment="1">
      <alignment horizontal="center" vertical="center" wrapText="1"/>
    </xf>
    <xf numFmtId="165" fontId="53" fillId="38" borderId="58" xfId="61" applyFont="1" applyFill="1" applyBorder="1" applyAlignment="1">
      <alignment horizontal="center" vertical="center" wrapText="1"/>
    </xf>
    <xf numFmtId="165" fontId="52" fillId="0" borderId="96" xfId="21" quotePrefix="1" applyFont="1" applyFill="1" applyBorder="1" applyAlignment="1">
      <alignment horizontal="left" vertical="center" wrapText="1"/>
    </xf>
    <xf numFmtId="165" fontId="36" fillId="0" borderId="0" xfId="61" applyFont="1" applyAlignment="1">
      <alignment horizontal="center"/>
    </xf>
    <xf numFmtId="165" fontId="53" fillId="38" borderId="114" xfId="61" applyFont="1" applyFill="1" applyBorder="1" applyAlignment="1">
      <alignment horizontal="center" vertical="center" wrapText="1"/>
    </xf>
    <xf numFmtId="165" fontId="53" fillId="38" borderId="115" xfId="61" applyFont="1" applyFill="1" applyBorder="1" applyAlignment="1">
      <alignment horizontal="center" vertical="center" wrapText="1"/>
    </xf>
    <xf numFmtId="165" fontId="53" fillId="38" borderId="116" xfId="61" applyFont="1" applyFill="1" applyBorder="1" applyAlignment="1">
      <alignment horizontal="center" vertical="center" wrapText="1"/>
    </xf>
    <xf numFmtId="165" fontId="53" fillId="0" borderId="80" xfId="61" applyFont="1" applyFill="1" applyBorder="1" applyAlignment="1">
      <alignment horizontal="center" vertical="center" wrapText="1"/>
    </xf>
    <xf numFmtId="165" fontId="53" fillId="55" borderId="82" xfId="61" applyFont="1" applyFill="1" applyBorder="1" applyAlignment="1">
      <alignment horizontal="center" vertical="center" wrapText="1"/>
    </xf>
    <xf numFmtId="165" fontId="53" fillId="55" borderId="31" xfId="61" applyFont="1" applyFill="1" applyBorder="1" applyAlignment="1">
      <alignment horizontal="center" vertical="center" wrapText="1"/>
    </xf>
    <xf numFmtId="165" fontId="52" fillId="0" borderId="105" xfId="21" quotePrefix="1" applyFont="1" applyFill="1" applyBorder="1" applyAlignment="1">
      <alignment horizontal="left" vertical="center" wrapText="1"/>
    </xf>
    <xf numFmtId="165" fontId="52" fillId="0" borderId="122" xfId="21" quotePrefix="1" applyFont="1" applyFill="1" applyBorder="1" applyAlignment="1">
      <alignment horizontal="left" vertical="center" wrapText="1"/>
    </xf>
    <xf numFmtId="165" fontId="52" fillId="0" borderId="123" xfId="21" quotePrefix="1" applyFont="1" applyFill="1" applyBorder="1" applyAlignment="1">
      <alignment horizontal="left" vertical="center" wrapText="1"/>
    </xf>
    <xf numFmtId="2" fontId="63" fillId="46" borderId="0" xfId="61" applyNumberFormat="1" applyFont="1" applyFill="1" applyAlignment="1">
      <alignment horizontal="center" vertical="center"/>
    </xf>
    <xf numFmtId="2" fontId="63" fillId="46" borderId="0" xfId="61" quotePrefix="1" applyNumberFormat="1" applyFont="1" applyFill="1" applyAlignment="1">
      <alignment horizontal="center" vertical="center"/>
    </xf>
    <xf numFmtId="165" fontId="64" fillId="47" borderId="0" xfId="61" applyFont="1" applyFill="1" applyAlignment="1">
      <alignment horizontal="left" vertical="center"/>
    </xf>
    <xf numFmtId="165" fontId="37" fillId="0" borderId="0" xfId="61" applyFont="1" applyAlignment="1">
      <alignment horizontal="center" vertical="center"/>
    </xf>
    <xf numFmtId="165" fontId="20" fillId="0" borderId="0" xfId="61" applyFont="1" applyAlignment="1">
      <alignment horizontal="center"/>
    </xf>
    <xf numFmtId="165" fontId="53" fillId="45" borderId="82" xfId="61" applyFont="1" applyFill="1" applyBorder="1" applyAlignment="1">
      <alignment horizontal="center" vertical="center" wrapText="1"/>
    </xf>
    <xf numFmtId="165" fontId="53" fillId="45" borderId="31" xfId="61" applyFont="1" applyFill="1" applyBorder="1" applyAlignment="1">
      <alignment horizontal="center" vertical="center" wrapText="1"/>
    </xf>
    <xf numFmtId="165" fontId="53" fillId="62" borderId="67" xfId="61" applyFont="1" applyFill="1" applyBorder="1" applyAlignment="1">
      <alignment horizontal="center" vertical="center" wrapText="1"/>
    </xf>
    <xf numFmtId="165" fontId="53" fillId="62" borderId="61" xfId="61" applyFont="1" applyFill="1" applyBorder="1" applyAlignment="1">
      <alignment horizontal="center" vertical="center" wrapText="1"/>
    </xf>
    <xf numFmtId="165" fontId="80" fillId="0" borderId="0" xfId="61" applyFont="1" applyAlignment="1">
      <alignment horizontal="center" vertical="center"/>
    </xf>
    <xf numFmtId="165" fontId="81" fillId="0" borderId="0" xfId="61" applyFont="1" applyAlignment="1">
      <alignment horizontal="center" vertical="center"/>
    </xf>
    <xf numFmtId="165" fontId="64" fillId="64" borderId="0" xfId="61" applyFont="1" applyFill="1" applyAlignment="1">
      <alignment horizontal="center" vertical="center"/>
    </xf>
    <xf numFmtId="165" fontId="65" fillId="61" borderId="112" xfId="61" applyFont="1" applyFill="1" applyBorder="1" applyAlignment="1">
      <alignment horizontal="center" vertical="center" wrapText="1"/>
    </xf>
    <xf numFmtId="165" fontId="65" fillId="61" borderId="113" xfId="61" applyFont="1" applyFill="1" applyBorder="1" applyAlignment="1">
      <alignment horizontal="center" vertical="center" wrapText="1"/>
    </xf>
    <xf numFmtId="165" fontId="53" fillId="60" borderId="82" xfId="61" applyFont="1" applyFill="1" applyBorder="1" applyAlignment="1">
      <alignment horizontal="center" vertical="center" wrapText="1"/>
    </xf>
    <xf numFmtId="165" fontId="53" fillId="60" borderId="111" xfId="61" applyFont="1" applyFill="1" applyBorder="1" applyAlignment="1">
      <alignment horizontal="center" vertical="center" wrapText="1"/>
    </xf>
    <xf numFmtId="165" fontId="25" fillId="0" borderId="0" xfId="21" applyFont="1" applyFill="1" applyBorder="1" applyAlignment="1">
      <alignment horizontal="left" vertical="center" wrapText="1"/>
    </xf>
    <xf numFmtId="165" fontId="53" fillId="45" borderId="80" xfId="61" applyFont="1" applyFill="1" applyBorder="1" applyAlignment="1">
      <alignment horizontal="center" vertical="center" wrapText="1"/>
    </xf>
    <xf numFmtId="165" fontId="53" fillId="60" borderId="120" xfId="61" applyFont="1" applyFill="1" applyBorder="1" applyAlignment="1">
      <alignment horizontal="center" vertical="center" wrapText="1"/>
    </xf>
    <xf numFmtId="165" fontId="53" fillId="60" borderId="37" xfId="61" applyFont="1" applyFill="1" applyBorder="1" applyAlignment="1">
      <alignment horizontal="center" vertical="center" wrapText="1"/>
    </xf>
    <xf numFmtId="165" fontId="61" fillId="63" borderId="17" xfId="61" applyFont="1" applyFill="1" applyBorder="1" applyAlignment="1">
      <alignment horizontal="center" vertical="center"/>
    </xf>
    <xf numFmtId="165" fontId="61" fillId="63" borderId="38" xfId="61" applyFont="1" applyFill="1" applyBorder="1" applyAlignment="1">
      <alignment horizontal="center" vertical="center"/>
    </xf>
    <xf numFmtId="165" fontId="61" fillId="63" borderId="78" xfId="61" applyFont="1" applyFill="1" applyBorder="1" applyAlignment="1">
      <alignment horizontal="center" vertical="center"/>
    </xf>
    <xf numFmtId="165" fontId="52" fillId="0" borderId="54" xfId="21" quotePrefix="1" applyFont="1" applyFill="1" applyBorder="1" applyAlignment="1">
      <alignment horizontal="left" vertical="center" wrapText="1"/>
    </xf>
    <xf numFmtId="165" fontId="52" fillId="0" borderId="108" xfId="21" quotePrefix="1" applyFont="1" applyFill="1" applyBorder="1" applyAlignment="1">
      <alignment horizontal="left" vertical="center" wrapText="1"/>
    </xf>
    <xf numFmtId="165" fontId="52" fillId="0" borderId="37" xfId="21" quotePrefix="1" applyFont="1" applyFill="1" applyBorder="1" applyAlignment="1">
      <alignment horizontal="left" vertical="center" wrapText="1"/>
    </xf>
    <xf numFmtId="165" fontId="1" fillId="0" borderId="0" xfId="61" applyFill="1" applyAlignment="1">
      <alignment horizontal="center"/>
    </xf>
    <xf numFmtId="165" fontId="53" fillId="55" borderId="113" xfId="61" applyFont="1" applyFill="1" applyBorder="1" applyAlignment="1">
      <alignment horizontal="center" vertical="center" wrapText="1"/>
    </xf>
    <xf numFmtId="165" fontId="53" fillId="60" borderId="9" xfId="61" applyFont="1" applyFill="1" applyBorder="1" applyAlignment="1">
      <alignment horizontal="center" vertical="center" wrapText="1"/>
    </xf>
    <xf numFmtId="165" fontId="61" fillId="63" borderId="54" xfId="61" applyFont="1" applyFill="1" applyBorder="1" applyAlignment="1">
      <alignment horizontal="center" vertical="center" wrapText="1"/>
    </xf>
    <xf numFmtId="165" fontId="61" fillId="63" borderId="108" xfId="61" applyFont="1" applyFill="1" applyBorder="1" applyAlignment="1">
      <alignment horizontal="center" vertical="center" wrapText="1"/>
    </xf>
    <xf numFmtId="165" fontId="61" fillId="63" borderId="37" xfId="61" applyFont="1" applyFill="1" applyBorder="1" applyAlignment="1">
      <alignment horizontal="center" vertical="center" wrapText="1"/>
    </xf>
    <xf numFmtId="165" fontId="53" fillId="38" borderId="70" xfId="61" applyFont="1" applyFill="1" applyBorder="1" applyAlignment="1">
      <alignment horizontal="center" vertical="center" wrapText="1"/>
    </xf>
    <xf numFmtId="165" fontId="53" fillId="38" borderId="97" xfId="61" applyFont="1" applyFill="1" applyBorder="1" applyAlignment="1">
      <alignment horizontal="center" vertical="center" wrapText="1"/>
    </xf>
    <xf numFmtId="165" fontId="53" fillId="38" borderId="102" xfId="61" applyFont="1" applyFill="1" applyBorder="1" applyAlignment="1">
      <alignment horizontal="center" vertical="center" wrapText="1"/>
    </xf>
    <xf numFmtId="165" fontId="53" fillId="38" borderId="110" xfId="61" applyFont="1" applyFill="1" applyBorder="1" applyAlignment="1">
      <alignment horizontal="center" vertical="center" wrapText="1"/>
    </xf>
    <xf numFmtId="165" fontId="53" fillId="60" borderId="67" xfId="61" applyFont="1" applyFill="1" applyBorder="1" applyAlignment="1">
      <alignment horizontal="center" vertical="center" wrapText="1"/>
    </xf>
    <xf numFmtId="165" fontId="62" fillId="0" borderId="0" xfId="21" quotePrefix="1" applyFont="1" applyFill="1" applyBorder="1" applyAlignment="1">
      <alignment horizontal="left" vertical="center" wrapText="1"/>
    </xf>
    <xf numFmtId="165" fontId="53" fillId="61" borderId="80" xfId="61" applyFont="1" applyFill="1" applyBorder="1" applyAlignment="1">
      <alignment horizontal="center" vertical="center" wrapText="1"/>
    </xf>
    <xf numFmtId="165" fontId="53" fillId="60" borderId="117" xfId="61" applyFont="1" applyFill="1" applyBorder="1" applyAlignment="1">
      <alignment horizontal="center" vertical="center" wrapText="1"/>
    </xf>
    <xf numFmtId="165" fontId="53" fillId="60" borderId="118" xfId="61" applyFont="1" applyFill="1" applyBorder="1" applyAlignment="1">
      <alignment horizontal="center" vertical="center" wrapText="1"/>
    </xf>
    <xf numFmtId="165" fontId="52" fillId="0" borderId="0" xfId="21" applyFont="1" applyFill="1" applyBorder="1" applyAlignment="1">
      <alignment horizontal="left" vertical="center" wrapText="1"/>
    </xf>
    <xf numFmtId="165" fontId="53" fillId="45" borderId="77" xfId="61" applyFont="1" applyFill="1" applyBorder="1" applyAlignment="1">
      <alignment horizontal="center" vertical="center" wrapText="1"/>
    </xf>
    <xf numFmtId="165" fontId="53" fillId="62" borderId="112" xfId="61" applyFont="1" applyFill="1" applyBorder="1" applyAlignment="1">
      <alignment horizontal="center" vertical="center" wrapText="1"/>
    </xf>
    <xf numFmtId="165" fontId="53" fillId="62" borderId="165" xfId="61" applyFont="1" applyFill="1" applyBorder="1" applyAlignment="1">
      <alignment horizontal="center" vertical="center" wrapText="1"/>
    </xf>
    <xf numFmtId="165" fontId="22" fillId="43" borderId="0" xfId="21" applyFont="1" applyFill="1" applyBorder="1" applyAlignment="1">
      <alignment horizontal="left" vertical="center" wrapText="1"/>
    </xf>
    <xf numFmtId="165" fontId="61" fillId="63" borderId="31" xfId="61" applyFont="1" applyFill="1" applyBorder="1" applyAlignment="1">
      <alignment horizontal="center" vertical="center"/>
    </xf>
    <xf numFmtId="165" fontId="61" fillId="63" borderId="57" xfId="61" applyFont="1" applyFill="1" applyBorder="1" applyAlignment="1">
      <alignment horizontal="center" vertical="center"/>
    </xf>
    <xf numFmtId="165" fontId="61" fillId="63" borderId="34" xfId="61" applyFont="1" applyFill="1" applyBorder="1" applyAlignment="1">
      <alignment horizontal="center" vertical="center"/>
    </xf>
    <xf numFmtId="165" fontId="53" fillId="60" borderId="164" xfId="61" applyFont="1" applyFill="1" applyBorder="1" applyAlignment="1">
      <alignment horizontal="center" vertical="center" wrapText="1"/>
    </xf>
    <xf numFmtId="165" fontId="53" fillId="62" borderId="113" xfId="61" applyFont="1" applyFill="1" applyBorder="1" applyAlignment="1">
      <alignment horizontal="center" vertical="center" wrapText="1"/>
    </xf>
    <xf numFmtId="165" fontId="53" fillId="60" borderId="31" xfId="61" applyFont="1" applyFill="1" applyBorder="1" applyAlignment="1">
      <alignment horizontal="center" vertical="center" wrapText="1"/>
    </xf>
    <xf numFmtId="165" fontId="53" fillId="38" borderId="83" xfId="61" applyFont="1" applyFill="1" applyBorder="1" applyAlignment="1">
      <alignment horizontal="center" vertical="center" wrapText="1"/>
    </xf>
    <xf numFmtId="165" fontId="53" fillId="38" borderId="65" xfId="61" applyFont="1" applyFill="1" applyBorder="1" applyAlignment="1">
      <alignment horizontal="center" vertical="center" wrapText="1"/>
    </xf>
    <xf numFmtId="165" fontId="53" fillId="38" borderId="81" xfId="61" applyFont="1" applyFill="1" applyBorder="1" applyAlignment="1">
      <alignment horizontal="center" vertical="center" wrapText="1"/>
    </xf>
    <xf numFmtId="165" fontId="53" fillId="38" borderId="30" xfId="61" applyFont="1" applyFill="1" applyBorder="1" applyAlignment="1">
      <alignment horizontal="center" vertical="center" wrapText="1"/>
    </xf>
    <xf numFmtId="165" fontId="60" fillId="49" borderId="31" xfId="61" applyFont="1" applyFill="1" applyBorder="1" applyAlignment="1">
      <alignment horizontal="center" vertical="center" wrapText="1"/>
    </xf>
    <xf numFmtId="165" fontId="60" fillId="49" borderId="57" xfId="61" applyFont="1" applyFill="1" applyBorder="1" applyAlignment="1">
      <alignment horizontal="center" vertical="center" wrapText="1"/>
    </xf>
    <xf numFmtId="165" fontId="60" fillId="49" borderId="34" xfId="61" applyFont="1" applyFill="1" applyBorder="1" applyAlignment="1">
      <alignment horizontal="center" vertical="center" wrapText="1"/>
    </xf>
    <xf numFmtId="165" fontId="53" fillId="57" borderId="83" xfId="61" applyFont="1" applyFill="1" applyBorder="1" applyAlignment="1">
      <alignment horizontal="center" vertical="center" wrapText="1"/>
    </xf>
    <xf numFmtId="165" fontId="53" fillId="57" borderId="67" xfId="61" applyFont="1" applyFill="1" applyBorder="1" applyAlignment="1">
      <alignment horizontal="center" vertical="center" wrapText="1"/>
    </xf>
    <xf numFmtId="165" fontId="53" fillId="56" borderId="82" xfId="61" applyFont="1" applyFill="1" applyBorder="1" applyAlignment="1">
      <alignment horizontal="center" vertical="center" wrapText="1"/>
    </xf>
    <xf numFmtId="165" fontId="53" fillId="56" borderId="31" xfId="61" applyFont="1" applyFill="1" applyBorder="1" applyAlignment="1">
      <alignment horizontal="center" vertical="center" wrapText="1"/>
    </xf>
    <xf numFmtId="165" fontId="53" fillId="38" borderId="120" xfId="61" applyFont="1" applyFill="1" applyBorder="1" applyAlignment="1">
      <alignment horizontal="center" vertical="center" wrapText="1"/>
    </xf>
    <xf numFmtId="165" fontId="53" fillId="38" borderId="37" xfId="61" applyFont="1" applyFill="1" applyBorder="1" applyAlignment="1">
      <alignment horizontal="center" vertical="center" wrapText="1"/>
    </xf>
    <xf numFmtId="165" fontId="53" fillId="48" borderId="82" xfId="61" applyFont="1" applyFill="1" applyBorder="1" applyAlignment="1">
      <alignment horizontal="center" vertical="center" wrapText="1"/>
    </xf>
    <xf numFmtId="165" fontId="53" fillId="48" borderId="31" xfId="61" applyFont="1" applyFill="1" applyBorder="1" applyAlignment="1">
      <alignment horizontal="center" vertical="center" wrapText="1"/>
    </xf>
    <xf numFmtId="165" fontId="53" fillId="60" borderId="61" xfId="61" applyFont="1" applyFill="1" applyBorder="1" applyAlignment="1">
      <alignment horizontal="center" vertical="center" wrapText="1"/>
    </xf>
    <xf numFmtId="165" fontId="53" fillId="45" borderId="114" xfId="61" applyFont="1" applyFill="1" applyBorder="1" applyAlignment="1">
      <alignment horizontal="center" vertical="center" wrapText="1"/>
    </xf>
    <xf numFmtId="165" fontId="53" fillId="45" borderId="115" xfId="61" applyFont="1" applyFill="1" applyBorder="1" applyAlignment="1">
      <alignment horizontal="center" vertical="center" wrapText="1"/>
    </xf>
    <xf numFmtId="165" fontId="53" fillId="45" borderId="116" xfId="61" applyFont="1" applyFill="1" applyBorder="1" applyAlignment="1">
      <alignment horizontal="center" vertical="center" wrapText="1"/>
    </xf>
    <xf numFmtId="165" fontId="53" fillId="48" borderId="67" xfId="61" applyFont="1" applyFill="1" applyBorder="1" applyAlignment="1">
      <alignment horizontal="center" vertical="center" wrapText="1"/>
    </xf>
    <xf numFmtId="165" fontId="53" fillId="48" borderId="61" xfId="61" applyFont="1" applyFill="1" applyBorder="1" applyAlignment="1">
      <alignment horizontal="center" vertical="center" wrapText="1"/>
    </xf>
    <xf numFmtId="165" fontId="53" fillId="56" borderId="67" xfId="61" applyFont="1" applyFill="1" applyBorder="1" applyAlignment="1">
      <alignment horizontal="center" vertical="center" wrapText="1"/>
    </xf>
    <xf numFmtId="165" fontId="53" fillId="56" borderId="61" xfId="61" applyFont="1" applyFill="1" applyBorder="1" applyAlignment="1">
      <alignment horizontal="center" vertical="center" wrapText="1"/>
    </xf>
    <xf numFmtId="165" fontId="53" fillId="38" borderId="109" xfId="61" applyFont="1" applyFill="1" applyBorder="1" applyAlignment="1">
      <alignment horizontal="center" vertical="center" wrapText="1"/>
    </xf>
    <xf numFmtId="165" fontId="53" fillId="38" borderId="14" xfId="61" applyFont="1" applyFill="1" applyBorder="1" applyAlignment="1">
      <alignment horizontal="center" vertical="center" wrapText="1"/>
    </xf>
    <xf numFmtId="165" fontId="53" fillId="38" borderId="82" xfId="61" applyFont="1" applyFill="1" applyBorder="1" applyAlignment="1">
      <alignment horizontal="center" vertical="center" wrapText="1"/>
    </xf>
    <xf numFmtId="165" fontId="53" fillId="38" borderId="111" xfId="61" applyFont="1" applyFill="1" applyBorder="1" applyAlignment="1">
      <alignment horizontal="center" vertical="center" wrapText="1"/>
    </xf>
    <xf numFmtId="165" fontId="53" fillId="38" borderId="80" xfId="61" applyFont="1" applyFill="1" applyBorder="1" applyAlignment="1">
      <alignment horizontal="center" vertical="center" wrapText="1"/>
    </xf>
    <xf numFmtId="165" fontId="53" fillId="45" borderId="97" xfId="61" applyFont="1" applyFill="1" applyBorder="1" applyAlignment="1">
      <alignment horizontal="center" vertical="center" wrapText="1"/>
    </xf>
    <xf numFmtId="165" fontId="53" fillId="45" borderId="102" xfId="61" applyFont="1" applyFill="1" applyBorder="1" applyAlignment="1">
      <alignment horizontal="center" vertical="center" wrapText="1"/>
    </xf>
    <xf numFmtId="165" fontId="38" fillId="0" borderId="0" xfId="61" applyFont="1" applyFill="1" applyAlignment="1">
      <alignment horizontal="center" vertical="center"/>
    </xf>
    <xf numFmtId="165" fontId="41" fillId="0" borderId="0" xfId="61" applyFont="1" applyAlignment="1">
      <alignment horizontal="center"/>
    </xf>
    <xf numFmtId="165" fontId="53" fillId="45" borderId="110" xfId="61" applyFont="1" applyFill="1" applyBorder="1" applyAlignment="1">
      <alignment horizontal="center" vertical="center" wrapText="1"/>
    </xf>
    <xf numFmtId="165" fontId="53" fillId="56" borderId="112" xfId="61" applyFont="1" applyFill="1" applyBorder="1" applyAlignment="1">
      <alignment horizontal="center" vertical="center" wrapText="1"/>
    </xf>
    <xf numFmtId="165" fontId="53" fillId="56" borderId="113" xfId="61" applyFont="1" applyFill="1" applyBorder="1" applyAlignment="1">
      <alignment horizontal="center" vertical="center" wrapText="1"/>
    </xf>
    <xf numFmtId="165" fontId="53" fillId="48" borderId="114" xfId="61" applyFont="1" applyFill="1" applyBorder="1" applyAlignment="1">
      <alignment horizontal="center" vertical="center" wrapText="1"/>
    </xf>
    <xf numFmtId="165" fontId="53" fillId="48" borderId="116" xfId="61" applyFont="1" applyFill="1" applyBorder="1" applyAlignment="1">
      <alignment horizontal="center" vertical="center" wrapText="1"/>
    </xf>
    <xf numFmtId="165" fontId="61" fillId="49" borderId="17" xfId="61" applyFont="1" applyFill="1" applyBorder="1" applyAlignment="1">
      <alignment horizontal="center" vertical="center"/>
    </xf>
    <xf numFmtId="165" fontId="61" fillId="49" borderId="38" xfId="61" applyFont="1" applyFill="1" applyBorder="1" applyAlignment="1">
      <alignment horizontal="center" vertical="center"/>
    </xf>
    <xf numFmtId="165" fontId="61" fillId="49" borderId="78" xfId="61" applyFont="1" applyFill="1" applyBorder="1" applyAlignment="1">
      <alignment horizontal="center" vertical="center"/>
    </xf>
    <xf numFmtId="165" fontId="61" fillId="49" borderId="54" xfId="61" applyFont="1" applyFill="1" applyBorder="1" applyAlignment="1">
      <alignment horizontal="center" vertical="center" wrapText="1"/>
    </xf>
    <xf numFmtId="165" fontId="61" fillId="49" borderId="108" xfId="61" applyFont="1" applyFill="1" applyBorder="1" applyAlignment="1">
      <alignment horizontal="center" vertical="center" wrapText="1"/>
    </xf>
    <xf numFmtId="165" fontId="61" fillId="49" borderId="37" xfId="61" applyFont="1" applyFill="1" applyBorder="1" applyAlignment="1">
      <alignment horizontal="center" vertical="center" wrapText="1"/>
    </xf>
    <xf numFmtId="165" fontId="53" fillId="58" borderId="79" xfId="61" applyFont="1" applyFill="1" applyBorder="1" applyAlignment="1">
      <alignment horizontal="center" vertical="center" wrapText="1"/>
    </xf>
    <xf numFmtId="165" fontId="53" fillId="58" borderId="60" xfId="61" applyFont="1" applyFill="1" applyBorder="1" applyAlignment="1">
      <alignment horizontal="center" vertical="center" wrapText="1"/>
    </xf>
    <xf numFmtId="165" fontId="60" fillId="59" borderId="31" xfId="61" applyFont="1" applyFill="1" applyBorder="1" applyAlignment="1">
      <alignment horizontal="center" vertical="center" wrapText="1"/>
    </xf>
    <xf numFmtId="165" fontId="60" fillId="59" borderId="57" xfId="61" applyFont="1" applyFill="1" applyBorder="1" applyAlignment="1">
      <alignment horizontal="center" vertical="center" wrapText="1"/>
    </xf>
    <xf numFmtId="165" fontId="60" fillId="59" borderId="34" xfId="61" applyFont="1" applyFill="1" applyBorder="1" applyAlignment="1">
      <alignment horizontal="center" vertical="center" wrapText="1"/>
    </xf>
    <xf numFmtId="165" fontId="53" fillId="49" borderId="81" xfId="61" applyFont="1" applyFill="1" applyBorder="1" applyAlignment="1">
      <alignment horizontal="center" vertical="center" wrapText="1"/>
    </xf>
    <xf numFmtId="165" fontId="53" fillId="49" borderId="30" xfId="61" applyFont="1" applyFill="1" applyBorder="1" applyAlignment="1">
      <alignment horizontal="center" vertical="center" wrapText="1"/>
    </xf>
    <xf numFmtId="165" fontId="53" fillId="49" borderId="67" xfId="61" applyFont="1" applyFill="1" applyBorder="1" applyAlignment="1">
      <alignment horizontal="center" vertical="center" wrapText="1"/>
    </xf>
    <xf numFmtId="165" fontId="53" fillId="49" borderId="83" xfId="61" applyFont="1" applyFill="1" applyBorder="1" applyAlignment="1">
      <alignment horizontal="center" vertical="center" wrapText="1"/>
    </xf>
    <xf numFmtId="165" fontId="53" fillId="35" borderId="67" xfId="61" applyFont="1" applyFill="1" applyBorder="1" applyAlignment="1">
      <alignment horizontal="center" vertical="center" wrapText="1"/>
    </xf>
    <xf numFmtId="165" fontId="53" fillId="35" borderId="61" xfId="61" applyFont="1" applyFill="1" applyBorder="1" applyAlignment="1">
      <alignment horizontal="center" vertical="center" wrapText="1"/>
    </xf>
    <xf numFmtId="165" fontId="53" fillId="48" borderId="83" xfId="61" applyFont="1" applyFill="1" applyBorder="1" applyAlignment="1">
      <alignment horizontal="center" vertical="center" wrapText="1"/>
    </xf>
    <xf numFmtId="165" fontId="53" fillId="48" borderId="81" xfId="61" applyFont="1" applyFill="1" applyBorder="1" applyAlignment="1">
      <alignment horizontal="center" vertical="center" wrapText="1"/>
    </xf>
    <xf numFmtId="165" fontId="53" fillId="49" borderId="65" xfId="61" applyFont="1" applyFill="1" applyBorder="1" applyAlignment="1">
      <alignment horizontal="center" vertical="center" wrapText="1"/>
    </xf>
    <xf numFmtId="165" fontId="79" fillId="59" borderId="31" xfId="61" applyFont="1" applyFill="1" applyBorder="1" applyAlignment="1">
      <alignment horizontal="center" vertical="center" wrapText="1"/>
    </xf>
    <xf numFmtId="165" fontId="79" fillId="59" borderId="57" xfId="61" applyFont="1" applyFill="1" applyBorder="1" applyAlignment="1">
      <alignment horizontal="center" vertical="center" wrapText="1"/>
    </xf>
    <xf numFmtId="165" fontId="79" fillId="59" borderId="34" xfId="61" applyFont="1" applyFill="1" applyBorder="1" applyAlignment="1">
      <alignment horizontal="center" vertical="center" wrapText="1"/>
    </xf>
    <xf numFmtId="165" fontId="53" fillId="62" borderId="80" xfId="61" applyFont="1" applyFill="1" applyBorder="1" applyAlignment="1">
      <alignment horizontal="center" vertical="center" wrapText="1"/>
    </xf>
    <xf numFmtId="165" fontId="53" fillId="62" borderId="81" xfId="61" applyFont="1" applyFill="1" applyBorder="1" applyAlignment="1">
      <alignment horizontal="center" vertical="center" wrapText="1"/>
    </xf>
    <xf numFmtId="165" fontId="65" fillId="48" borderId="112" xfId="61" applyFont="1" applyFill="1" applyBorder="1" applyAlignment="1">
      <alignment horizontal="center" vertical="center" wrapText="1"/>
    </xf>
    <xf numFmtId="165" fontId="65" fillId="48" borderId="113" xfId="61" applyFont="1" applyFill="1" applyBorder="1" applyAlignment="1">
      <alignment horizontal="center" vertical="center" wrapText="1"/>
    </xf>
    <xf numFmtId="165" fontId="65" fillId="35" borderId="83" xfId="61" applyFont="1" applyFill="1" applyBorder="1" applyAlignment="1">
      <alignment horizontal="center" vertical="center" wrapText="1"/>
    </xf>
    <xf numFmtId="165" fontId="65" fillId="35" borderId="81" xfId="61" applyFont="1" applyFill="1" applyBorder="1" applyAlignment="1">
      <alignment horizontal="center" vertical="center" wrapText="1"/>
    </xf>
    <xf numFmtId="165" fontId="65" fillId="35" borderId="67" xfId="61" applyFont="1" applyFill="1" applyBorder="1" applyAlignment="1">
      <alignment horizontal="center" vertical="center" wrapText="1"/>
    </xf>
    <xf numFmtId="165" fontId="65" fillId="35" borderId="61" xfId="61" applyFont="1" applyFill="1" applyBorder="1" applyAlignment="1">
      <alignment horizontal="center" vertical="center" wrapText="1"/>
    </xf>
    <xf numFmtId="165" fontId="68" fillId="0" borderId="0" xfId="0" applyFont="1" applyAlignment="1">
      <alignment horizontal="center"/>
    </xf>
    <xf numFmtId="165" fontId="65" fillId="42" borderId="109" xfId="61" applyFont="1" applyFill="1" applyBorder="1" applyAlignment="1">
      <alignment horizontal="center" vertical="center" wrapText="1"/>
    </xf>
    <xf numFmtId="165" fontId="65" fillId="42" borderId="14" xfId="61" applyFont="1" applyFill="1" applyBorder="1" applyAlignment="1">
      <alignment horizontal="center" vertical="center" wrapText="1"/>
    </xf>
    <xf numFmtId="165" fontId="65" fillId="42" borderId="82" xfId="61" applyFont="1" applyFill="1" applyBorder="1" applyAlignment="1">
      <alignment horizontal="center" vertical="center" wrapText="1"/>
    </xf>
    <xf numFmtId="165" fontId="65" fillId="42" borderId="111" xfId="61" applyFont="1" applyFill="1" applyBorder="1" applyAlignment="1">
      <alignment horizontal="center" vertical="center" wrapText="1"/>
    </xf>
    <xf numFmtId="165" fontId="65" fillId="42" borderId="80" xfId="61" applyFont="1" applyFill="1" applyBorder="1" applyAlignment="1">
      <alignment horizontal="center" vertical="center" wrapText="1"/>
    </xf>
    <xf numFmtId="165" fontId="65" fillId="36" borderId="81" xfId="61" applyFont="1" applyFill="1" applyBorder="1" applyAlignment="1">
      <alignment horizontal="center" vertical="center" wrapText="1"/>
    </xf>
    <xf numFmtId="165" fontId="65" fillId="36" borderId="112" xfId="61" applyFont="1" applyFill="1" applyBorder="1" applyAlignment="1">
      <alignment horizontal="center" vertical="center" wrapText="1"/>
    </xf>
    <xf numFmtId="165" fontId="65" fillId="36" borderId="113" xfId="61" applyFont="1" applyFill="1" applyBorder="1" applyAlignment="1">
      <alignment horizontal="center" vertical="center" wrapText="1"/>
    </xf>
    <xf numFmtId="165" fontId="65" fillId="48" borderId="83" xfId="61" applyFont="1" applyFill="1" applyBorder="1" applyAlignment="1">
      <alignment horizontal="center" vertical="center" wrapText="1"/>
    </xf>
    <xf numFmtId="165" fontId="65" fillId="48" borderId="81" xfId="61" applyFont="1" applyFill="1" applyBorder="1" applyAlignment="1">
      <alignment horizontal="center" vertical="center" wrapText="1"/>
    </xf>
    <xf numFmtId="165" fontId="65" fillId="40" borderId="114" xfId="61" applyFont="1" applyFill="1" applyBorder="1" applyAlignment="1">
      <alignment horizontal="center" vertical="center" wrapText="1"/>
    </xf>
    <xf numFmtId="165" fontId="65" fillId="40" borderId="115" xfId="61" applyFont="1" applyFill="1" applyBorder="1" applyAlignment="1">
      <alignment horizontal="center" vertical="center" wrapText="1"/>
    </xf>
    <xf numFmtId="165" fontId="65" fillId="40" borderId="116" xfId="61" applyFont="1" applyFill="1" applyBorder="1" applyAlignment="1">
      <alignment horizontal="center" vertical="center" wrapText="1"/>
    </xf>
    <xf numFmtId="165" fontId="65" fillId="36" borderId="83" xfId="61" applyFont="1" applyFill="1" applyBorder="1" applyAlignment="1">
      <alignment horizontal="center" vertical="center" wrapText="1"/>
    </xf>
    <xf numFmtId="165" fontId="65" fillId="36" borderId="67" xfId="61" applyFont="1" applyFill="1" applyBorder="1" applyAlignment="1">
      <alignment horizontal="center" vertical="center" wrapText="1"/>
    </xf>
    <xf numFmtId="165" fontId="65" fillId="36" borderId="61" xfId="61" applyFont="1" applyFill="1" applyBorder="1" applyAlignment="1">
      <alignment horizontal="center" vertical="center" wrapText="1"/>
    </xf>
    <xf numFmtId="165" fontId="65" fillId="42" borderId="117" xfId="61" applyFont="1" applyFill="1" applyBorder="1" applyAlignment="1">
      <alignment horizontal="center" vertical="center" wrapText="1"/>
    </xf>
    <xf numFmtId="165" fontId="65" fillId="42" borderId="118" xfId="61" applyFont="1" applyFill="1" applyBorder="1" applyAlignment="1">
      <alignment horizontal="center" vertical="center" wrapText="1"/>
    </xf>
    <xf numFmtId="165" fontId="69" fillId="35" borderId="112" xfId="61" applyFont="1" applyFill="1" applyBorder="1" applyAlignment="1">
      <alignment horizontal="center" vertical="center" wrapText="1"/>
    </xf>
    <xf numFmtId="165" fontId="69" fillId="35" borderId="113" xfId="61" applyFont="1" applyFill="1" applyBorder="1" applyAlignment="1">
      <alignment horizontal="center" vertical="center" wrapText="1"/>
    </xf>
    <xf numFmtId="165" fontId="71" fillId="0" borderId="156" xfId="0" applyFont="1" applyBorder="1" applyAlignment="1">
      <alignment horizontal="center"/>
    </xf>
    <xf numFmtId="165" fontId="71" fillId="37" borderId="124" xfId="0" applyFont="1" applyFill="1" applyBorder="1" applyAlignment="1">
      <alignment horizontal="center" wrapText="1"/>
    </xf>
    <xf numFmtId="165" fontId="71" fillId="37" borderId="125" xfId="0" applyFont="1" applyFill="1" applyBorder="1" applyAlignment="1">
      <alignment horizontal="center" wrapText="1"/>
    </xf>
    <xf numFmtId="165" fontId="71" fillId="37" borderId="126" xfId="0" applyFont="1" applyFill="1" applyBorder="1" applyAlignment="1">
      <alignment horizontal="center" wrapText="1"/>
    </xf>
    <xf numFmtId="165" fontId="71" fillId="37" borderId="143" xfId="0" applyFont="1" applyFill="1" applyBorder="1" applyAlignment="1">
      <alignment horizontal="center" wrapText="1"/>
    </xf>
    <xf numFmtId="165" fontId="71" fillId="37" borderId="144" xfId="0" applyFont="1" applyFill="1" applyBorder="1" applyAlignment="1">
      <alignment horizontal="center" wrapText="1"/>
    </xf>
    <xf numFmtId="165" fontId="71" fillId="37" borderId="145" xfId="0" applyFont="1" applyFill="1" applyBorder="1" applyAlignment="1">
      <alignment horizontal="center" wrapText="1"/>
    </xf>
    <xf numFmtId="165" fontId="71" fillId="37" borderId="146" xfId="0" applyFont="1" applyFill="1" applyBorder="1" applyAlignment="1">
      <alignment horizontal="center" wrapText="1"/>
    </xf>
    <xf numFmtId="165" fontId="71" fillId="37" borderId="147" xfId="0" applyFont="1" applyFill="1" applyBorder="1" applyAlignment="1">
      <alignment horizontal="center" wrapText="1"/>
    </xf>
    <xf numFmtId="165" fontId="71" fillId="37" borderId="148" xfId="0" applyFont="1" applyFill="1" applyBorder="1" applyAlignment="1">
      <alignment horizontal="center" wrapText="1"/>
    </xf>
    <xf numFmtId="165" fontId="71" fillId="50" borderId="146" xfId="0" applyFont="1" applyFill="1" applyBorder="1" applyAlignment="1">
      <alignment horizontal="center" wrapText="1"/>
    </xf>
    <xf numFmtId="165" fontId="71" fillId="50" borderId="147" xfId="0" applyFont="1" applyFill="1" applyBorder="1" applyAlignment="1">
      <alignment horizontal="center" wrapText="1"/>
    </xf>
    <xf numFmtId="165" fontId="71" fillId="50" borderId="148" xfId="0" applyFont="1" applyFill="1" applyBorder="1" applyAlignment="1">
      <alignment horizontal="center" wrapText="1"/>
    </xf>
    <xf numFmtId="165" fontId="72" fillId="51" borderId="149" xfId="0" applyFont="1" applyFill="1" applyBorder="1" applyAlignment="1">
      <alignment horizontal="center" wrapText="1"/>
    </xf>
    <xf numFmtId="165" fontId="72" fillId="51" borderId="129" xfId="0" applyFont="1" applyFill="1" applyBorder="1" applyAlignment="1">
      <alignment horizontal="center" wrapText="1"/>
    </xf>
    <xf numFmtId="165" fontId="72" fillId="51" borderId="128" xfId="0" applyFont="1" applyFill="1" applyBorder="1" applyAlignment="1">
      <alignment horizontal="center" wrapText="1"/>
    </xf>
    <xf numFmtId="165" fontId="71" fillId="51" borderId="150" xfId="0" applyFont="1" applyFill="1" applyBorder="1" applyAlignment="1">
      <alignment horizontal="center" wrapText="1"/>
    </xf>
    <xf numFmtId="165" fontId="71" fillId="51" borderId="96" xfId="0" applyFont="1" applyFill="1" applyBorder="1" applyAlignment="1">
      <alignment horizontal="center" wrapText="1"/>
    </xf>
    <xf numFmtId="165" fontId="71" fillId="51" borderId="151" xfId="0" applyFont="1" applyFill="1" applyBorder="1" applyAlignment="1">
      <alignment horizontal="center" wrapText="1"/>
    </xf>
    <xf numFmtId="165" fontId="72" fillId="51" borderId="152" xfId="0" applyFont="1" applyFill="1" applyBorder="1" applyAlignment="1">
      <alignment horizontal="center" wrapText="1"/>
    </xf>
    <xf numFmtId="165" fontId="72" fillId="51" borderId="130" xfId="0" applyFont="1" applyFill="1" applyBorder="1" applyAlignment="1">
      <alignment horizontal="center" wrapText="1"/>
    </xf>
    <xf numFmtId="165" fontId="72" fillId="51" borderId="153" xfId="0" applyFont="1" applyFill="1" applyBorder="1" applyAlignment="1">
      <alignment horizontal="center" wrapText="1"/>
    </xf>
    <xf numFmtId="165" fontId="72" fillId="51" borderId="154" xfId="0" applyFont="1" applyFill="1" applyBorder="1" applyAlignment="1">
      <alignment horizontal="center" wrapText="1"/>
    </xf>
    <xf numFmtId="165" fontId="72" fillId="51" borderId="131" xfId="0" applyFont="1" applyFill="1" applyBorder="1" applyAlignment="1">
      <alignment horizontal="center" wrapText="1"/>
    </xf>
    <xf numFmtId="165" fontId="72" fillId="51" borderId="155" xfId="0" applyFont="1" applyFill="1" applyBorder="1" applyAlignment="1">
      <alignment horizontal="center" wrapText="1"/>
    </xf>
    <xf numFmtId="165" fontId="72" fillId="51" borderId="131" xfId="0" applyFont="1" applyFill="1" applyBorder="1" applyAlignment="1">
      <alignment horizontal="center" textRotation="90" wrapText="1"/>
    </xf>
    <xf numFmtId="165" fontId="72" fillId="51" borderId="155" xfId="0" applyFont="1" applyFill="1" applyBorder="1" applyAlignment="1">
      <alignment horizontal="center" textRotation="90" wrapText="1"/>
    </xf>
    <xf numFmtId="165" fontId="71" fillId="37" borderId="146" xfId="0" applyFont="1" applyFill="1" applyBorder="1" applyAlignment="1">
      <alignment horizontal="center"/>
    </xf>
    <xf numFmtId="165" fontId="71" fillId="37" borderId="147" xfId="0" applyFont="1" applyFill="1" applyBorder="1" applyAlignment="1">
      <alignment horizontal="center"/>
    </xf>
  </cellXfs>
  <cellStyles count="8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ORDA PERALES ROMEL……….880" xfId="19"/>
    <cellStyle name="BORDA PERALES ROMEL……….880 2" xfId="20"/>
    <cellStyle name="BORDA PERALES ROMEL……….880 3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0" xfId="25"/>
    <cellStyle name="Encabezado 4" xfId="26" builtinId="19" customBuiltin="1"/>
    <cellStyle name="Énfasis 1" xfId="27"/>
    <cellStyle name="Énfasis 2" xfId="28"/>
    <cellStyle name="Énfasis 3" xfId="29"/>
    <cellStyle name="Énfasis1" xfId="30" builtinId="29" customBuiltin="1"/>
    <cellStyle name="Énfasis1 - 20%" xfId="31"/>
    <cellStyle name="Énfasis1 - 40%" xfId="32"/>
    <cellStyle name="Énfasis1 - 60%" xfId="33"/>
    <cellStyle name="Énfasis2" xfId="34" builtinId="33" customBuiltin="1"/>
    <cellStyle name="Énfasis2 - 20%" xfId="35"/>
    <cellStyle name="Énfasis2 - 40%" xfId="36"/>
    <cellStyle name="Énfasis2 - 60%" xfId="37"/>
    <cellStyle name="Énfasis3" xfId="38" builtinId="37" customBuiltin="1"/>
    <cellStyle name="Énfasis3 - 20%" xfId="39"/>
    <cellStyle name="Énfasis3 - 40%" xfId="40"/>
    <cellStyle name="Énfasis3 - 60%" xfId="41"/>
    <cellStyle name="Énfasis4" xfId="42" builtinId="41" customBuiltin="1"/>
    <cellStyle name="Énfasis4 - 20%" xfId="43"/>
    <cellStyle name="Énfasis4 - 40%" xfId="44"/>
    <cellStyle name="Énfasis4 - 60%" xfId="45"/>
    <cellStyle name="Énfasis5" xfId="46" builtinId="45" customBuiltin="1"/>
    <cellStyle name="Énfasis5 - 20%" xfId="47"/>
    <cellStyle name="Énfasis5 - 40%" xfId="48"/>
    <cellStyle name="Énfasis5 - 60%" xfId="49"/>
    <cellStyle name="Énfasis6" xfId="50" builtinId="49" customBuiltin="1"/>
    <cellStyle name="Énfasis6 - 20%" xfId="51"/>
    <cellStyle name="Énfasis6 - 40%" xfId="52"/>
    <cellStyle name="Énfasis6 - 60%" xfId="53"/>
    <cellStyle name="Entrada" xfId="54" builtinId="20" customBuiltin="1"/>
    <cellStyle name="Euro" xfId="55"/>
    <cellStyle name="Incorrecto" xfId="56" builtinId="27" customBuiltin="1"/>
    <cellStyle name="Millares_Xl0000000" xfId="57"/>
    <cellStyle name="Neutral" xfId="58" builtinId="28" customBuiltin="1"/>
    <cellStyle name="Normal" xfId="0" builtinId="0"/>
    <cellStyle name="Normal 14" xfId="59"/>
    <cellStyle name="Normal 2" xfId="60"/>
    <cellStyle name="Normal 2 2" xfId="61"/>
    <cellStyle name="Normal 2 2 2" xfId="62"/>
    <cellStyle name="Normal 2 3" xfId="63"/>
    <cellStyle name="Normal 2 3 2" xfId="64"/>
    <cellStyle name="Normal 2 4" xfId="65"/>
    <cellStyle name="Normal_03 MARZO" xfId="66"/>
    <cellStyle name="Normal_03 MARZO 2" xfId="67"/>
    <cellStyle name="Normal_20. Carga y Producción Judicial" xfId="68"/>
    <cellStyle name="Normal_20. Carga y Producción Judicial_1" xfId="69"/>
    <cellStyle name="Normal_20. Carga y Producción Judicial_2" xfId="70"/>
    <cellStyle name="Normal_20. Carga y Producción Judicial_3" xfId="71"/>
    <cellStyle name="Notas" xfId="72" builtinId="10" customBuiltin="1"/>
    <cellStyle name="Porcentaje 2" xfId="73"/>
    <cellStyle name="Porcentual 2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ítulo" xfId="78" builtinId="15" customBuiltin="1"/>
    <cellStyle name="Título 2" xfId="79" builtinId="17" customBuiltin="1"/>
    <cellStyle name="Título 3" xfId="80" builtinId="18" customBuiltin="1"/>
    <cellStyle name="Título de hoja" xfId="81"/>
    <cellStyle name="Total" xfId="82" builtinId="25" customBuiltin="1"/>
  </cellStyles>
  <dxfs count="0"/>
  <tableStyles count="0" defaultTableStyle="TableStyleMedium9" defaultPivotStyle="PivotStyleLight16"/>
  <colors>
    <mruColors>
      <color rgb="FFDBFAF9"/>
      <color rgb="FFC6F6F6"/>
      <color rgb="FFFFFFCC"/>
      <color rgb="FFCBDCA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TOTAL EJECUCIÓN PRESUPUESTAL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2010-11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Calibri"/>
                <a:cs typeface="Calibri"/>
              </a:rPr>
              <a:t>(Millones de Nuevos Soles)</a:t>
            </a:r>
          </a:p>
        </c:rich>
      </c:tx>
    </c:title>
    <c:plotArea>
      <c:layout>
        <c:manualLayout>
          <c:layoutTarget val="inner"/>
          <c:xMode val="edge"/>
          <c:yMode val="edge"/>
          <c:x val="0.11140242805191362"/>
          <c:y val="0.19689752226194487"/>
          <c:w val="0.83551821038935004"/>
          <c:h val="0.5941469092816537"/>
        </c:manualLayout>
      </c:layout>
      <c:barChart>
        <c:barDir val="col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4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5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6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7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8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9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"/>
              <c:layout>
                <c:manualLayout>
                  <c:x val="1.6487757191163003E-3"/>
                  <c:y val="-1.1142518292484969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 val="-1.6487757191162593E-3"/>
                  <c:y val="-1.392814786560456E-2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 val="0"/>
                  <c:y val="-1.1142518292484969E-2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 val="0"/>
                  <c:y val="-1.6713777438725683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'3. Ejecución Pptal Fuentes.'!$D$80:$D$99</c:f>
              <c:strCache>
                <c:ptCount val="20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</c:strCache>
            </c:strRef>
          </c:cat>
          <c:val>
            <c:numRef>
              <c:f>'3. Ejecución Pptal Fuentes.'!$E$80:$E$99</c:f>
              <c:numCache>
                <c:formatCode>0.0</c:formatCode>
                <c:ptCount val="20"/>
                <c:pt idx="0">
                  <c:v>72.059905999999998</c:v>
                </c:pt>
                <c:pt idx="1">
                  <c:v>73.190010999999998</c:v>
                </c:pt>
                <c:pt idx="2">
                  <c:v>88.855312999999995</c:v>
                </c:pt>
                <c:pt idx="3">
                  <c:v>76.285433999999995</c:v>
                </c:pt>
                <c:pt idx="4">
                  <c:v>79.872392000000005</c:v>
                </c:pt>
                <c:pt idx="5">
                  <c:v>109.186836</c:v>
                </c:pt>
                <c:pt idx="6">
                  <c:v>118.64699400000001</c:v>
                </c:pt>
                <c:pt idx="7">
                  <c:v>95.262722999999994</c:v>
                </c:pt>
                <c:pt idx="8">
                  <c:v>121.43264499999999</c:v>
                </c:pt>
                <c:pt idx="9">
                  <c:v>199.150533</c:v>
                </c:pt>
                <c:pt idx="10">
                  <c:v>77.710758999999996</c:v>
                </c:pt>
                <c:pt idx="11">
                  <c:v>188.401284</c:v>
                </c:pt>
                <c:pt idx="12">
                  <c:v>75.037952360000006</c:v>
                </c:pt>
                <c:pt idx="13">
                  <c:v>76.858022450000007</c:v>
                </c:pt>
                <c:pt idx="14">
                  <c:v>89.92422096</c:v>
                </c:pt>
                <c:pt idx="15">
                  <c:v>102.47203928</c:v>
                </c:pt>
                <c:pt idx="16">
                  <c:v>84.372476890000002</c:v>
                </c:pt>
                <c:pt idx="17">
                  <c:v>88.91274353</c:v>
                </c:pt>
                <c:pt idx="18">
                  <c:v>130.095</c:v>
                </c:pt>
                <c:pt idx="19">
                  <c:v>84.34</c:v>
                </c:pt>
              </c:numCache>
            </c:numRef>
          </c:val>
        </c:ser>
        <c:gapWidth val="30"/>
        <c:overlap val="-38"/>
        <c:axId val="265522560"/>
        <c:axId val="265802880"/>
      </c:barChart>
      <c:catAx>
        <c:axId val="26552256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5802880"/>
        <c:crosses val="autoZero"/>
        <c:auto val="1"/>
        <c:lblAlgn val="ctr"/>
        <c:lblOffset val="100"/>
      </c:catAx>
      <c:valAx>
        <c:axId val="265802880"/>
        <c:scaling>
          <c:orientation val="minMax"/>
        </c:scaling>
        <c:axPos val="l"/>
        <c:majorGridlines/>
        <c:numFmt formatCode="0.0" sourceLinked="1"/>
        <c:tickLblPos val="nextTo"/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5522560"/>
        <c:crosses val="autoZero"/>
        <c:crossBetween val="between"/>
        <c:majorUnit val="20"/>
      </c:valAx>
    </c:plotArea>
    <c:plotVisOnly val="1"/>
    <c:dispBlanksAs val="gap"/>
  </c:chart>
  <c:spPr>
    <a:solidFill>
      <a:srgbClr val="00B0F0">
        <a:alpha val="25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SALAS SUPERIORES MIXTAS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MARZO 2019</a:t>
            </a:r>
          </a:p>
        </c:rich>
      </c:tx>
      <c:layout>
        <c:manualLayout>
          <c:xMode val="edge"/>
          <c:yMode val="edge"/>
          <c:x val="0.18200189559638524"/>
          <c:y val="3.4967437943977143E-2"/>
        </c:manualLayout>
      </c:layout>
    </c:title>
    <c:plotArea>
      <c:layout>
        <c:manualLayout>
          <c:layoutTarget val="inner"/>
          <c:xMode val="edge"/>
          <c:yMode val="edge"/>
          <c:x val="3.1944487771928945E-2"/>
          <c:y val="0.30034129692832767"/>
          <c:w val="0.93611238079478376"/>
          <c:h val="0.5494880546075086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BOLETIN!$A$151:$A$151</c:f>
              <c:strCache>
                <c:ptCount val="1"/>
                <c:pt idx="0">
                  <c:v>Sala Mixta - Tarma</c:v>
                </c:pt>
              </c:strCache>
            </c:strRef>
          </c:cat>
          <c:val>
            <c:numRef>
              <c:f>BOLETIN!$B$151:$B$151</c:f>
              <c:numCache>
                <c:formatCode>#\ ###\ ##0</c:formatCode>
                <c:ptCount val="1"/>
                <c:pt idx="0">
                  <c:v>142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BOLETIN!$A$151:$A$151</c:f>
              <c:strCache>
                <c:ptCount val="1"/>
                <c:pt idx="0">
                  <c:v>Sala Mixta - Tarma</c:v>
                </c:pt>
              </c:strCache>
            </c:strRef>
          </c:cat>
          <c:val>
            <c:numRef>
              <c:f>BOLETIN!$M$151:$M$151</c:f>
              <c:numCache>
                <c:formatCode>#\ ###\ ##0</c:formatCode>
                <c:ptCount val="1"/>
                <c:pt idx="0">
                  <c:v>86</c:v>
                </c:pt>
              </c:numCache>
            </c:numRef>
          </c:val>
        </c:ser>
        <c:overlap val="-25"/>
        <c:axId val="685604864"/>
        <c:axId val="685606400"/>
      </c:barChart>
      <c:catAx>
        <c:axId val="6856048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85606400"/>
        <c:crosses val="autoZero"/>
        <c:auto val="1"/>
        <c:lblAlgn val="ctr"/>
        <c:lblOffset val="100"/>
      </c:catAx>
      <c:valAx>
        <c:axId val="685606400"/>
        <c:scaling>
          <c:orientation val="minMax"/>
        </c:scaling>
        <c:delete val="1"/>
        <c:axPos val="l"/>
        <c:numFmt formatCode="#\ ###\ ##0" sourceLinked="1"/>
        <c:tickLblPos val="nextTo"/>
        <c:crossAx val="685604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64785651793529"/>
          <c:y val="0.26671647272759846"/>
          <c:w val="0.50138961796442161"/>
          <c:h val="7.1672354948805472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SALA CIVIL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MARZO 2019</a:t>
            </a:r>
          </a:p>
        </c:rich>
      </c:tx>
      <c:layout>
        <c:manualLayout>
          <c:xMode val="edge"/>
          <c:yMode val="edge"/>
          <c:x val="0.15858239843913452"/>
          <c:y val="2.8488817538584416E-2"/>
        </c:manualLayout>
      </c:layout>
    </c:title>
    <c:plotArea>
      <c:layout>
        <c:manualLayout>
          <c:layoutTarget val="inner"/>
          <c:xMode val="edge"/>
          <c:yMode val="edge"/>
          <c:x val="3.1858434612170396E-2"/>
          <c:y val="0.27508177551633139"/>
          <c:w val="0.93628399499100756"/>
          <c:h val="0.57928985667557686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dLbl>
              <c:idx val="0"/>
              <c:spPr/>
              <c:txPr>
                <a:bodyPr/>
                <a:lstStyle/>
                <a:p>
                  <a:pPr>
                    <a:defRPr lang="es-PE"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BOLETIN!$A$118</c:f>
              <c:strCache>
                <c:ptCount val="1"/>
                <c:pt idx="0">
                  <c:v>Sala Civil - Sede Central</c:v>
                </c:pt>
              </c:strCache>
            </c:strRef>
          </c:cat>
          <c:val>
            <c:numRef>
              <c:f>BOLETIN!$B$118</c:f>
              <c:numCache>
                <c:formatCode>#\ ###\ ##0</c:formatCode>
                <c:ptCount val="1"/>
                <c:pt idx="0">
                  <c:v>857</c:v>
                </c:pt>
              </c:numCache>
            </c:numRef>
          </c:val>
        </c:ser>
        <c:ser>
          <c:idx val="1"/>
          <c:order val="1"/>
          <c:tx>
            <c:v>EXP.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BOLETIN!$A$118</c:f>
              <c:strCache>
                <c:ptCount val="1"/>
                <c:pt idx="0">
                  <c:v>Sala Civil - Sede Central</c:v>
                </c:pt>
              </c:strCache>
            </c:strRef>
          </c:cat>
          <c:val>
            <c:numRef>
              <c:f>BOLETIN!$M$118</c:f>
              <c:numCache>
                <c:formatCode>#\ ###\ ##0</c:formatCode>
                <c:ptCount val="1"/>
                <c:pt idx="0">
                  <c:v>367</c:v>
                </c:pt>
              </c:numCache>
            </c:numRef>
          </c:val>
        </c:ser>
        <c:overlap val="-25"/>
        <c:axId val="687105536"/>
        <c:axId val="687107456"/>
      </c:barChart>
      <c:catAx>
        <c:axId val="6871055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87107456"/>
        <c:crosses val="autoZero"/>
        <c:auto val="1"/>
        <c:lblAlgn val="ctr"/>
        <c:lblOffset val="100"/>
      </c:catAx>
      <c:valAx>
        <c:axId val="687107456"/>
        <c:scaling>
          <c:orientation val="minMax"/>
        </c:scaling>
        <c:delete val="1"/>
        <c:axPos val="l"/>
        <c:numFmt formatCode="#\ ###\ ##0" sourceLinked="1"/>
        <c:tickLblPos val="nextTo"/>
        <c:crossAx val="687105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7915434464497247"/>
          <c:y val="0.29240849748150438"/>
          <c:w val="0.50289104127470785"/>
          <c:h val="7.1197750766591072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SALA LABORAL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MARZO</a:t>
            </a:r>
            <a:r>
              <a:rPr lang="es-PE" sz="105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2019</a:t>
            </a:r>
            <a:endParaRPr lang="es-PE" sz="105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362273119768824"/>
          <c:y val="7.1778982172682956E-2"/>
        </c:manualLayout>
      </c:layout>
    </c:title>
    <c:plotArea>
      <c:layout>
        <c:manualLayout>
          <c:layoutTarget val="inner"/>
          <c:xMode val="edge"/>
          <c:yMode val="edge"/>
          <c:x val="2.6058631921824206E-2"/>
          <c:y val="0.30844155844155829"/>
          <c:w val="0.94462540716612953"/>
          <c:h val="0.55194805194805263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dLbl>
              <c:idx val="0"/>
              <c:spPr/>
              <c:txPr>
                <a:bodyPr/>
                <a:lstStyle/>
                <a:p>
                  <a:pPr>
                    <a:defRPr lang="es-PE"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BOLETIN!$B$116</c:f>
              <c:numCache>
                <c:formatCode>#\ ###\ ##0</c:formatCode>
                <c:ptCount val="1"/>
                <c:pt idx="0">
                  <c:v>241</c:v>
                </c:pt>
              </c:numCache>
            </c:numRef>
          </c:val>
        </c:ser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BOLETIN!$M$116</c:f>
              <c:numCache>
                <c:formatCode>#\ ###\ ##0</c:formatCode>
                <c:ptCount val="1"/>
                <c:pt idx="0">
                  <c:v>170</c:v>
                </c:pt>
              </c:numCache>
            </c:numRef>
          </c:val>
        </c:ser>
        <c:ser>
          <c:idx val="2"/>
          <c:order val="2"/>
          <c:cat>
            <c:strLit>
              <c:ptCount val="1"/>
              <c:pt idx="0">
                <c:v>.</c:v>
              </c:pt>
            </c:strLit>
          </c:cat>
          <c:val>
            <c:numRef>
              <c:f>BOLETIN!$A$117</c:f>
              <c:numCache>
                <c:formatCode>_-* #,##0.00\ [$€]_-;\-* #,##0.00\ [$€]_-;_-* "-"??\ [$€]_-;_-@_-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chemeClr val="accent3">
                <a:lumMod val="40000"/>
                <a:lumOff val="6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BOLETIN!$B$117</c:f>
              <c:numCache>
                <c:formatCode>#\ ###\ ##0</c:formatCode>
                <c:ptCount val="1"/>
                <c:pt idx="0">
                  <c:v>1674</c:v>
                </c:pt>
              </c:numCache>
            </c:numRef>
          </c:val>
        </c:ser>
        <c:ser>
          <c:idx val="4"/>
          <c:order val="4"/>
          <c:spPr>
            <a:solidFill>
              <a:schemeClr val="accent5">
                <a:lumMod val="40000"/>
                <a:lumOff val="6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BOLETIN!$M$117</c:f>
              <c:numCache>
                <c:formatCode>#\ ###\ ##0</c:formatCode>
                <c:ptCount val="1"/>
                <c:pt idx="0">
                  <c:v>645</c:v>
                </c:pt>
              </c:numCache>
            </c:numRef>
          </c:val>
        </c:ser>
        <c:ser>
          <c:idx val="5"/>
          <c:order val="5"/>
          <c:tx>
            <c:v>carga procesal</c:v>
          </c:tx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overlap val="-25"/>
        <c:axId val="690056192"/>
        <c:axId val="690074368"/>
      </c:barChart>
      <c:catAx>
        <c:axId val="6900561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90074368"/>
        <c:crosses val="autoZero"/>
        <c:auto val="1"/>
        <c:lblAlgn val="ctr"/>
        <c:lblOffset val="100"/>
      </c:catAx>
      <c:valAx>
        <c:axId val="690074368"/>
        <c:scaling>
          <c:orientation val="minMax"/>
        </c:scaling>
        <c:delete val="1"/>
        <c:axPos val="l"/>
        <c:numFmt formatCode="#\ ###\ ##0" sourceLinked="1"/>
        <c:tickLblPos val="nextTo"/>
        <c:crossAx val="690056192"/>
        <c:crosses val="autoZero"/>
        <c:crossBetween val="between"/>
      </c:valAx>
    </c:plotArea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 DE PAZ LETRADOS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MARZO-2019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9229220510115661"/>
          <c:y val="0"/>
        </c:manualLayout>
      </c:layout>
    </c:title>
    <c:plotArea>
      <c:layout>
        <c:manualLayout>
          <c:layoutTarget val="inner"/>
          <c:xMode val="edge"/>
          <c:yMode val="edge"/>
          <c:x val="3.3492838616196272E-2"/>
          <c:y val="0.19714987236243744"/>
          <c:w val="0.92344540756084426"/>
          <c:h val="0.68883690343502202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BOLETIN!$A$427:$A$432</c:f>
              <c:strCache>
                <c:ptCount val="6"/>
                <c:pt idx="0">
                  <c:v>JPL Concepción</c:v>
                </c:pt>
                <c:pt idx="1">
                  <c:v>1°JPL Tarma</c:v>
                </c:pt>
                <c:pt idx="2">
                  <c:v>2° JPL Tarma</c:v>
                </c:pt>
                <c:pt idx="3">
                  <c:v>1º JPL Jauja</c:v>
                </c:pt>
                <c:pt idx="4">
                  <c:v>JPL Pampas</c:v>
                </c:pt>
                <c:pt idx="5">
                  <c:v>1° JPL La Oroya</c:v>
                </c:pt>
              </c:strCache>
            </c:strRef>
          </c:cat>
          <c:val>
            <c:numRef>
              <c:f>BOLETIN!$B$427:$B$432</c:f>
              <c:numCache>
                <c:formatCode>#\ ###\ ##0</c:formatCode>
                <c:ptCount val="6"/>
                <c:pt idx="0">
                  <c:v>497</c:v>
                </c:pt>
                <c:pt idx="1">
                  <c:v>372</c:v>
                </c:pt>
                <c:pt idx="2">
                  <c:v>206</c:v>
                </c:pt>
                <c:pt idx="3">
                  <c:v>657</c:v>
                </c:pt>
                <c:pt idx="4">
                  <c:v>358</c:v>
                </c:pt>
                <c:pt idx="5">
                  <c:v>583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BOLETIN!$A$427:$A$432</c:f>
              <c:strCache>
                <c:ptCount val="6"/>
                <c:pt idx="0">
                  <c:v>JPL Concepción</c:v>
                </c:pt>
                <c:pt idx="1">
                  <c:v>1°JPL Tarma</c:v>
                </c:pt>
                <c:pt idx="2">
                  <c:v>2° JPL Tarma</c:v>
                </c:pt>
                <c:pt idx="3">
                  <c:v>1º JPL Jauja</c:v>
                </c:pt>
                <c:pt idx="4">
                  <c:v>JPL Pampas</c:v>
                </c:pt>
                <c:pt idx="5">
                  <c:v>1° JPL La Oroya</c:v>
                </c:pt>
              </c:strCache>
            </c:strRef>
          </c:cat>
          <c:val>
            <c:numRef>
              <c:f>BOLETIN!$M$427:$M$432</c:f>
              <c:numCache>
                <c:formatCode>#\ ###\ ##0</c:formatCode>
                <c:ptCount val="6"/>
                <c:pt idx="0">
                  <c:v>95</c:v>
                </c:pt>
                <c:pt idx="1">
                  <c:v>106</c:v>
                </c:pt>
                <c:pt idx="2">
                  <c:v>67</c:v>
                </c:pt>
                <c:pt idx="3">
                  <c:v>141</c:v>
                </c:pt>
                <c:pt idx="4">
                  <c:v>100</c:v>
                </c:pt>
                <c:pt idx="5">
                  <c:v>186</c:v>
                </c:pt>
              </c:numCache>
            </c:numRef>
          </c:val>
        </c:ser>
        <c:overlap val="-25"/>
        <c:axId val="691039232"/>
        <c:axId val="691088000"/>
      </c:barChart>
      <c:catAx>
        <c:axId val="69103923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91088000"/>
        <c:crosses val="autoZero"/>
        <c:auto val="1"/>
        <c:lblAlgn val="ctr"/>
        <c:lblOffset val="100"/>
      </c:catAx>
      <c:valAx>
        <c:axId val="691088000"/>
        <c:scaling>
          <c:orientation val="minMax"/>
        </c:scaling>
        <c:delete val="1"/>
        <c:axPos val="l"/>
        <c:numFmt formatCode="#\ ###\ ##0" sourceLinked="1"/>
        <c:tickLblPos val="nextTo"/>
        <c:crossAx val="691039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796365645681851"/>
          <c:y val="0.14746541480414838"/>
          <c:w val="0.37175822878599502"/>
          <c:h val="6.6820281669066894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 DE PAZ LETRADOS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MARZO- 2019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9118734563507831"/>
          <c:y val="2.1390593047034768E-2"/>
        </c:manualLayout>
      </c:layout>
    </c:title>
    <c:plotArea>
      <c:layout>
        <c:manualLayout>
          <c:layoutTarget val="inner"/>
          <c:xMode val="edge"/>
          <c:yMode val="edge"/>
          <c:x val="2.9495732066806009E-2"/>
          <c:y val="0.24797843665768324"/>
          <c:w val="0.9343486738581781"/>
          <c:h val="0.65229110512129385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BOLETIN!$A$433:$A$436</c:f>
              <c:strCache>
                <c:ptCount val="4"/>
                <c:pt idx="0">
                  <c:v>JPL Junín</c:v>
                </c:pt>
                <c:pt idx="1">
                  <c:v>JPL Cajas</c:v>
                </c:pt>
                <c:pt idx="2">
                  <c:v>JPL Acobamba</c:v>
                </c:pt>
                <c:pt idx="3">
                  <c:v>JPL Surcubamba</c:v>
                </c:pt>
              </c:strCache>
            </c:strRef>
          </c:cat>
          <c:val>
            <c:numRef>
              <c:f>BOLETIN!$B$433:$B$436</c:f>
              <c:numCache>
                <c:formatCode>#\ ###\ ##0</c:formatCode>
                <c:ptCount val="4"/>
                <c:pt idx="0">
                  <c:v>187</c:v>
                </c:pt>
                <c:pt idx="1">
                  <c:v>236</c:v>
                </c:pt>
                <c:pt idx="2">
                  <c:v>265</c:v>
                </c:pt>
                <c:pt idx="3">
                  <c:v>87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BOLETIN!$A$433:$A$436</c:f>
              <c:strCache>
                <c:ptCount val="4"/>
                <c:pt idx="0">
                  <c:v>JPL Junín</c:v>
                </c:pt>
                <c:pt idx="1">
                  <c:v>JPL Cajas</c:v>
                </c:pt>
                <c:pt idx="2">
                  <c:v>JPL Acobamba</c:v>
                </c:pt>
                <c:pt idx="3">
                  <c:v>JPL Surcubamba</c:v>
                </c:pt>
              </c:strCache>
            </c:strRef>
          </c:cat>
          <c:val>
            <c:numRef>
              <c:f>BOLETIN!$M$433:$M$436</c:f>
              <c:numCache>
                <c:formatCode>#\ ###\ ##0</c:formatCode>
                <c:ptCount val="4"/>
                <c:pt idx="0">
                  <c:v>64</c:v>
                </c:pt>
                <c:pt idx="1">
                  <c:v>61</c:v>
                </c:pt>
                <c:pt idx="2">
                  <c:v>36</c:v>
                </c:pt>
                <c:pt idx="3">
                  <c:v>45</c:v>
                </c:pt>
              </c:numCache>
            </c:numRef>
          </c:val>
        </c:ser>
        <c:overlap val="-25"/>
        <c:axId val="694404608"/>
        <c:axId val="694406144"/>
      </c:barChart>
      <c:catAx>
        <c:axId val="69440460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94406144"/>
        <c:crosses val="autoZero"/>
        <c:auto val="1"/>
        <c:lblAlgn val="ctr"/>
        <c:lblOffset val="100"/>
      </c:catAx>
      <c:valAx>
        <c:axId val="694406144"/>
        <c:scaling>
          <c:orientation val="minMax"/>
        </c:scaling>
        <c:delete val="1"/>
        <c:axPos val="l"/>
        <c:numFmt formatCode="#\ ###\ ##0" sourceLinked="1"/>
        <c:tickLblPos val="nextTo"/>
        <c:crossAx val="694404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973848178587866"/>
          <c:y val="0.20384586895963155"/>
          <c:w val="0.37058289692856272"/>
          <c:h val="6.4689950565995219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DE FAMILIA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MARZO 2019</a:t>
            </a:r>
          </a:p>
        </c:rich>
      </c:tx>
      <c:layout>
        <c:manualLayout>
          <c:xMode val="edge"/>
          <c:yMode val="edge"/>
          <c:x val="0.24539599012040125"/>
          <c:y val="2.4095415634883096E-2"/>
        </c:manualLayout>
      </c:layout>
    </c:title>
    <c:plotArea>
      <c:layout>
        <c:manualLayout>
          <c:layoutTarget val="inner"/>
          <c:xMode val="edge"/>
          <c:yMode val="edge"/>
          <c:x val="6.0240963855422033E-2"/>
          <c:y val="0.28772028412926592"/>
          <c:w val="0.9"/>
          <c:h val="0.60701962383369301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BOLETIN!$A$354:$A$357</c:f>
              <c:strCache>
                <c:ptCount val="4"/>
                <c:pt idx="0">
                  <c:v>1º Juzg. Familia Hyo</c:v>
                </c:pt>
                <c:pt idx="1">
                  <c:v>2º Juzg. Familia Hyo</c:v>
                </c:pt>
                <c:pt idx="2">
                  <c:v>3º Juzg. Familia Hyo</c:v>
                </c:pt>
                <c:pt idx="3">
                  <c:v>4º Juzg. Familia Hyo</c:v>
                </c:pt>
              </c:strCache>
            </c:strRef>
          </c:cat>
          <c:val>
            <c:numRef>
              <c:f>BOLETIN!$B$354:$B$357</c:f>
              <c:numCache>
                <c:formatCode>#\ ###\ ##0</c:formatCode>
                <c:ptCount val="4"/>
                <c:pt idx="0">
                  <c:v>514</c:v>
                </c:pt>
                <c:pt idx="1">
                  <c:v>435</c:v>
                </c:pt>
                <c:pt idx="2">
                  <c:v>525</c:v>
                </c:pt>
                <c:pt idx="3">
                  <c:v>420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BOLETIN!$A$354:$A$357</c:f>
              <c:strCache>
                <c:ptCount val="4"/>
                <c:pt idx="0">
                  <c:v>1º Juzg. Familia Hyo</c:v>
                </c:pt>
                <c:pt idx="1">
                  <c:v>2º Juzg. Familia Hyo</c:v>
                </c:pt>
                <c:pt idx="2">
                  <c:v>3º Juzg. Familia Hyo</c:v>
                </c:pt>
                <c:pt idx="3">
                  <c:v>4º Juzg. Familia Hyo</c:v>
                </c:pt>
              </c:strCache>
            </c:strRef>
          </c:cat>
          <c:val>
            <c:numRef>
              <c:f>BOLETIN!$M$354:$M$357</c:f>
              <c:numCache>
                <c:formatCode>#\ ###\ ##0</c:formatCode>
                <c:ptCount val="4"/>
                <c:pt idx="0">
                  <c:v>50</c:v>
                </c:pt>
                <c:pt idx="1">
                  <c:v>89</c:v>
                </c:pt>
                <c:pt idx="2">
                  <c:v>55</c:v>
                </c:pt>
                <c:pt idx="3">
                  <c:v>83</c:v>
                </c:pt>
              </c:numCache>
            </c:numRef>
          </c:val>
        </c:ser>
        <c:overlap val="-25"/>
        <c:axId val="695290496"/>
        <c:axId val="695302016"/>
      </c:barChart>
      <c:catAx>
        <c:axId val="6952904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95302016"/>
        <c:crosses val="autoZero"/>
        <c:auto val="1"/>
        <c:lblAlgn val="ctr"/>
        <c:lblOffset val="100"/>
      </c:catAx>
      <c:valAx>
        <c:axId val="695302016"/>
        <c:scaling>
          <c:orientation val="minMax"/>
        </c:scaling>
        <c:delete val="1"/>
        <c:axPos val="l"/>
        <c:numFmt formatCode="#\ ###\ ##0" sourceLinked="1"/>
        <c:tickLblPos val="nextTo"/>
        <c:crossAx val="695290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2846124578409"/>
          <c:y val="0.22130343247730225"/>
          <c:w val="0.5520585295388446"/>
          <c:h val="9.8245828812034766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DE INVESTIGACIÓN PREPARATORIA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MARZO</a:t>
            </a:r>
            <a:r>
              <a:rPr lang="es-PE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 2</a:t>
            </a: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019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4.1592079035274914E-3"/>
          <c:y val="0.32225112065866018"/>
          <c:w val="0.97266841941265803"/>
          <c:h val="0.57800583690387652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'!$A$180:$A$194</c:f>
              <c:strCache>
                <c:ptCount val="15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5° JIP Hyo</c:v>
                </c:pt>
                <c:pt idx="5">
                  <c:v>6° JIP Hyo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Pampas* </c:v>
                </c:pt>
                <c:pt idx="13">
                  <c:v>JIP La Oroya</c:v>
                </c:pt>
                <c:pt idx="14">
                  <c:v>JIP Junín</c:v>
                </c:pt>
              </c:strCache>
            </c:strRef>
          </c:cat>
          <c:val>
            <c:numRef>
              <c:f>'NCPP '!$B$180:$B$194</c:f>
              <c:numCache>
                <c:formatCode>#\ ###\ ##0</c:formatCode>
                <c:ptCount val="15"/>
                <c:pt idx="0">
                  <c:v>761</c:v>
                </c:pt>
                <c:pt idx="1">
                  <c:v>744</c:v>
                </c:pt>
                <c:pt idx="2">
                  <c:v>453</c:v>
                </c:pt>
                <c:pt idx="3">
                  <c:v>508</c:v>
                </c:pt>
                <c:pt idx="4">
                  <c:v>290</c:v>
                </c:pt>
                <c:pt idx="5">
                  <c:v>590</c:v>
                </c:pt>
                <c:pt idx="6">
                  <c:v>187</c:v>
                </c:pt>
                <c:pt idx="7">
                  <c:v>172</c:v>
                </c:pt>
                <c:pt idx="8">
                  <c:v>99</c:v>
                </c:pt>
                <c:pt idx="9">
                  <c:v>342</c:v>
                </c:pt>
                <c:pt idx="10">
                  <c:v>241</c:v>
                </c:pt>
                <c:pt idx="11">
                  <c:v>307</c:v>
                </c:pt>
                <c:pt idx="12">
                  <c:v>265</c:v>
                </c:pt>
                <c:pt idx="13">
                  <c:v>157</c:v>
                </c:pt>
                <c:pt idx="14">
                  <c:v>86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'!$A$180:$A$194</c:f>
              <c:strCache>
                <c:ptCount val="15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5° JIP Hyo</c:v>
                </c:pt>
                <c:pt idx="5">
                  <c:v>6° JIP Hyo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Pampas* </c:v>
                </c:pt>
                <c:pt idx="13">
                  <c:v>JIP La Oroya</c:v>
                </c:pt>
                <c:pt idx="14">
                  <c:v>JIP Junín</c:v>
                </c:pt>
              </c:strCache>
            </c:strRef>
          </c:cat>
          <c:val>
            <c:numRef>
              <c:f>'NCPP '!$M$180:$M$194</c:f>
              <c:numCache>
                <c:formatCode>#\ ###\ ##0</c:formatCode>
                <c:ptCount val="15"/>
                <c:pt idx="0">
                  <c:v>109</c:v>
                </c:pt>
                <c:pt idx="1">
                  <c:v>101</c:v>
                </c:pt>
                <c:pt idx="2">
                  <c:v>208</c:v>
                </c:pt>
                <c:pt idx="3">
                  <c:v>188</c:v>
                </c:pt>
                <c:pt idx="4">
                  <c:v>15</c:v>
                </c:pt>
                <c:pt idx="5">
                  <c:v>40</c:v>
                </c:pt>
                <c:pt idx="6">
                  <c:v>27</c:v>
                </c:pt>
                <c:pt idx="7">
                  <c:v>80</c:v>
                </c:pt>
                <c:pt idx="8">
                  <c:v>46</c:v>
                </c:pt>
                <c:pt idx="9">
                  <c:v>44</c:v>
                </c:pt>
                <c:pt idx="10">
                  <c:v>54</c:v>
                </c:pt>
                <c:pt idx="11">
                  <c:v>90</c:v>
                </c:pt>
                <c:pt idx="12">
                  <c:v>73</c:v>
                </c:pt>
                <c:pt idx="13">
                  <c:v>58</c:v>
                </c:pt>
                <c:pt idx="14">
                  <c:v>29</c:v>
                </c:pt>
              </c:numCache>
            </c:numRef>
          </c:val>
        </c:ser>
        <c:overlap val="-25"/>
        <c:axId val="695477376"/>
        <c:axId val="695478912"/>
      </c:barChart>
      <c:catAx>
        <c:axId val="6954773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95478912"/>
        <c:crosses val="autoZero"/>
        <c:auto val="1"/>
        <c:lblAlgn val="ctr"/>
        <c:lblOffset val="100"/>
      </c:catAx>
      <c:valAx>
        <c:axId val="695478912"/>
        <c:scaling>
          <c:orientation val="minMax"/>
        </c:scaling>
        <c:delete val="1"/>
        <c:axPos val="l"/>
        <c:numFmt formatCode="#\ ###\ ##0" sourceLinked="1"/>
        <c:tickLblPos val="nextTo"/>
        <c:crossAx val="695477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015261229904465"/>
          <c:y val="0.26294013891350393"/>
          <c:w val="0.45114499791081225"/>
          <c:h val="6.8322826206209802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COLEGIADOS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Periodo : ENERO -  MARZO 2019</a:t>
            </a:r>
          </a:p>
        </c:rich>
      </c:tx>
      <c:layout>
        <c:manualLayout>
          <c:xMode val="edge"/>
          <c:yMode val="edge"/>
          <c:x val="0.12175368941826487"/>
          <c:y val="3.938875229529115E-3"/>
        </c:manualLayout>
      </c:layout>
    </c:title>
    <c:plotArea>
      <c:layout>
        <c:manualLayout>
          <c:layoutTarget val="inner"/>
          <c:xMode val="edge"/>
          <c:yMode val="edge"/>
          <c:x val="3.5466923567373333E-2"/>
          <c:y val="0.39808935405830931"/>
          <c:w val="0.90656719357872051"/>
          <c:h val="0.47770700636942681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'!$A$254:$A$255</c:f>
              <c:strCache>
                <c:ptCount val="2"/>
                <c:pt idx="0">
                  <c:v>JPC Hyo</c:v>
                </c:pt>
                <c:pt idx="1">
                  <c:v>JPC Tarma</c:v>
                </c:pt>
              </c:strCache>
            </c:strRef>
          </c:cat>
          <c:val>
            <c:numRef>
              <c:f>'NCPP '!$B$254:$B$255</c:f>
              <c:numCache>
                <c:formatCode>#\ ###\ ##0</c:formatCode>
                <c:ptCount val="2"/>
                <c:pt idx="0">
                  <c:v>108</c:v>
                </c:pt>
                <c:pt idx="1">
                  <c:v>18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'!$A$254:$A$255</c:f>
              <c:strCache>
                <c:ptCount val="2"/>
                <c:pt idx="0">
                  <c:v>JPC Hyo</c:v>
                </c:pt>
                <c:pt idx="1">
                  <c:v>JPC Tarma</c:v>
                </c:pt>
              </c:strCache>
            </c:strRef>
          </c:cat>
          <c:val>
            <c:numRef>
              <c:f>'NCPP '!$M$254:$M$255</c:f>
              <c:numCache>
                <c:formatCode>#\ ###\ ##0</c:formatCode>
                <c:ptCount val="2"/>
                <c:pt idx="0">
                  <c:v>28</c:v>
                </c:pt>
                <c:pt idx="1">
                  <c:v>8</c:v>
                </c:pt>
              </c:numCache>
            </c:numRef>
          </c:val>
        </c:ser>
        <c:overlap val="-25"/>
        <c:axId val="695680384"/>
        <c:axId val="695696000"/>
      </c:barChart>
      <c:catAx>
        <c:axId val="6956803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95696000"/>
        <c:crosses val="autoZero"/>
        <c:auto val="1"/>
        <c:lblAlgn val="ctr"/>
        <c:lblOffset val="100"/>
      </c:catAx>
      <c:valAx>
        <c:axId val="695696000"/>
        <c:scaling>
          <c:orientation val="minMax"/>
        </c:scaling>
        <c:delete val="1"/>
        <c:axPos val="l"/>
        <c:numFmt formatCode="#\ ###\ ##0" sourceLinked="1"/>
        <c:tickLblPos val="nextTo"/>
        <c:crossAx val="69568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188336863983373"/>
          <c:y val="0.39763800275953648"/>
          <c:w val="0.55032504185707753"/>
          <c:h val="6.6928926374321809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UNIPERSONALES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MARZO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510068017220599"/>
          <c:y val="3.6568967056255751E-2"/>
        </c:manualLayout>
      </c:layout>
    </c:title>
    <c:plotArea>
      <c:layout>
        <c:manualLayout>
          <c:layoutTarget val="inner"/>
          <c:xMode val="edge"/>
          <c:yMode val="edge"/>
          <c:x val="2.2067407332002704E-2"/>
          <c:y val="0.56521760557853962"/>
          <c:w val="0.95470572773190643"/>
          <c:h val="0.25776407287372954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'!$A$282:$A$287</c:f>
              <c:strCache>
                <c:ptCount val="6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5° JUP Hyo</c:v>
                </c:pt>
                <c:pt idx="5">
                  <c:v>1° JUP Tarma</c:v>
                </c:pt>
              </c:strCache>
            </c:strRef>
          </c:cat>
          <c:val>
            <c:numRef>
              <c:f>'NCPP '!$B$282:$B$287</c:f>
              <c:numCache>
                <c:formatCode>#\ ###\ ##0</c:formatCode>
                <c:ptCount val="6"/>
                <c:pt idx="0">
                  <c:v>481</c:v>
                </c:pt>
                <c:pt idx="1">
                  <c:v>203</c:v>
                </c:pt>
                <c:pt idx="2">
                  <c:v>442</c:v>
                </c:pt>
                <c:pt idx="3">
                  <c:v>169</c:v>
                </c:pt>
                <c:pt idx="4">
                  <c:v>90</c:v>
                </c:pt>
                <c:pt idx="5">
                  <c:v>368</c:v>
                </c:pt>
              </c:numCache>
            </c:numRef>
          </c:val>
        </c:ser>
        <c:ser>
          <c:idx val="1"/>
          <c:order val="1"/>
          <c:tx>
            <c:v>EXP. RESUELTOS</c:v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'!$A$282:$A$287</c:f>
              <c:strCache>
                <c:ptCount val="6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5° JUP Hyo</c:v>
                </c:pt>
                <c:pt idx="5">
                  <c:v>1° JUP Tarma</c:v>
                </c:pt>
              </c:strCache>
            </c:strRef>
          </c:cat>
          <c:val>
            <c:numRef>
              <c:f>'NCPP '!$M$282:$M$287</c:f>
              <c:numCache>
                <c:formatCode>#\ ###\ ##0</c:formatCode>
                <c:ptCount val="6"/>
                <c:pt idx="0">
                  <c:v>126</c:v>
                </c:pt>
                <c:pt idx="1">
                  <c:v>85</c:v>
                </c:pt>
                <c:pt idx="2">
                  <c:v>124</c:v>
                </c:pt>
                <c:pt idx="3">
                  <c:v>70</c:v>
                </c:pt>
                <c:pt idx="4">
                  <c:v>18</c:v>
                </c:pt>
                <c:pt idx="5">
                  <c:v>54</c:v>
                </c:pt>
              </c:numCache>
            </c:numRef>
          </c:val>
        </c:ser>
        <c:overlap val="-25"/>
        <c:axId val="695909760"/>
        <c:axId val="696243328"/>
      </c:barChart>
      <c:catAx>
        <c:axId val="69590976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96243328"/>
        <c:crosses val="autoZero"/>
        <c:auto val="1"/>
        <c:lblAlgn val="ctr"/>
        <c:lblOffset val="100"/>
      </c:catAx>
      <c:valAx>
        <c:axId val="696243328"/>
        <c:scaling>
          <c:orientation val="minMax"/>
        </c:scaling>
        <c:delete val="1"/>
        <c:axPos val="l"/>
        <c:numFmt formatCode="#\ ###\ ##0" sourceLinked="1"/>
        <c:tickLblPos val="nextTo"/>
        <c:crossAx val="695909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865688784279657"/>
          <c:y val="0.3303041119860054"/>
          <c:w val="0.46417933505615339"/>
          <c:h val="7.228976377952756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SALA PENAL DE APELACIÓN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MARZO 2019</a:t>
            </a:r>
            <a:endParaRPr lang="es-PE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3.4510997940127582E-2"/>
          <c:y val="0.35423327862767806"/>
          <c:w val="0.93700952518569713"/>
          <c:h val="0.47335604334546194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5">
                <a:lumMod val="20000"/>
                <a:lumOff val="8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'!$A$146:$A$147</c:f>
              <c:strCache>
                <c:ptCount val="2"/>
                <c:pt idx="0">
                  <c:v>SALA PENAL DE APELACIONES - SEDE CENTRAL</c:v>
                </c:pt>
                <c:pt idx="1">
                  <c:v>SALA PENAL DE APELACIONES - TRANSITORIA </c:v>
                </c:pt>
              </c:strCache>
            </c:strRef>
          </c:cat>
          <c:val>
            <c:numRef>
              <c:f>'NCPP '!$B$146:$B$147</c:f>
              <c:numCache>
                <c:formatCode>#\ ###\ ##0</c:formatCode>
                <c:ptCount val="2"/>
                <c:pt idx="0">
                  <c:v>126</c:v>
                </c:pt>
                <c:pt idx="1">
                  <c:v>45</c:v>
                </c:pt>
              </c:numCache>
            </c:numRef>
          </c:val>
        </c:ser>
        <c:ser>
          <c:idx val="1"/>
          <c:order val="1"/>
          <c:spPr>
            <a:solidFill>
              <a:schemeClr val="accent4">
                <a:lumMod val="60000"/>
                <a:lumOff val="4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'!$A$146:$A$147</c:f>
              <c:strCache>
                <c:ptCount val="2"/>
                <c:pt idx="0">
                  <c:v>SALA PENAL DE APELACIONES - SEDE CENTRAL</c:v>
                </c:pt>
                <c:pt idx="1">
                  <c:v>SALA PENAL DE APELACIONES - TRANSITORIA </c:v>
                </c:pt>
              </c:strCache>
            </c:strRef>
          </c:cat>
          <c:val>
            <c:numRef>
              <c:f>'NCPP '!$O$146:$O$147</c:f>
              <c:numCache>
                <c:formatCode>#\ ###\ ##0</c:formatCode>
                <c:ptCount val="2"/>
                <c:pt idx="0">
                  <c:v>26</c:v>
                </c:pt>
                <c:pt idx="1">
                  <c:v>45</c:v>
                </c:pt>
              </c:numCache>
            </c:numRef>
          </c:val>
        </c:ser>
        <c:overlap val="-25"/>
        <c:axId val="696885248"/>
        <c:axId val="696887552"/>
      </c:barChart>
      <c:catAx>
        <c:axId val="69688524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96887552"/>
        <c:crosses val="autoZero"/>
        <c:auto val="1"/>
        <c:lblAlgn val="ctr"/>
        <c:lblOffset val="100"/>
      </c:catAx>
      <c:valAx>
        <c:axId val="696887552"/>
        <c:scaling>
          <c:orientation val="minMax"/>
        </c:scaling>
        <c:delete val="1"/>
        <c:axPos val="l"/>
        <c:numFmt formatCode="#\ ###\ ##0" sourceLinked="1"/>
        <c:tickLblPos val="nextTo"/>
        <c:crossAx val="696885248"/>
        <c:crosses val="autoZero"/>
        <c:crossBetween val="between"/>
      </c:valAx>
    </c:plotArea>
    <c:plotVisOnly val="1"/>
    <c:dispBlanksAs val="gap"/>
  </c:chart>
  <c:spPr>
    <a:ln w="34925">
      <a:solidFill>
        <a:srgbClr val="C0504D">
          <a:lumMod val="75000"/>
          <a:alpha val="88000"/>
        </a:srgb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0" i="0" strike="noStrike">
                <a:solidFill>
                  <a:srgbClr val="000000"/>
                </a:solidFill>
                <a:latin typeface="Calibri"/>
                <a:cs typeface="Calibri"/>
              </a:rPr>
              <a:t>PODER JUDICIAL: PROGRAMA ANUAL DE ADQUISICIONES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0" i="0" strike="noStrike">
                <a:solidFill>
                  <a:srgbClr val="000000"/>
                </a:solidFill>
                <a:latin typeface="Calibri"/>
                <a:cs typeface="Calibri"/>
              </a:rPr>
              <a:t>Enero-Octubre 2011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0" i="0" strike="noStrike">
                <a:solidFill>
                  <a:srgbClr val="000000"/>
                </a:solidFill>
                <a:latin typeface="Calibri"/>
                <a:cs typeface="Calibri"/>
              </a:rPr>
              <a:t>(Millones de Nuevos Soles)</a:t>
            </a:r>
          </a:p>
        </c:rich>
      </c:tx>
      <c:layout>
        <c:manualLayout>
          <c:xMode val="edge"/>
          <c:yMode val="edge"/>
          <c:x val="0.12231290653885656"/>
          <c:y val="2.7113112458387007E-2"/>
        </c:manualLayout>
      </c:layout>
    </c:title>
    <c:plotArea>
      <c:layout>
        <c:manualLayout>
          <c:layoutTarget val="inner"/>
          <c:xMode val="edge"/>
          <c:yMode val="edge"/>
          <c:x val="0.11304359825449881"/>
          <c:y val="0.25878634619974794"/>
          <c:w val="0.85652264831293257"/>
          <c:h val="0.60702970096236797"/>
        </c:manualLayout>
      </c:layout>
      <c:barChart>
        <c:barDir val="col"/>
        <c:grouping val="clustered"/>
        <c:ser>
          <c:idx val="1"/>
          <c:order val="0"/>
          <c:tx>
            <c:strRef>
              <c:f>'13. Logística - Procesos'!$E$84</c:f>
              <c:strCache>
                <c:ptCount val="1"/>
                <c:pt idx="0">
                  <c:v>Programa Anual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2.6340691878669832E-17"/>
                  <c:y val="1.3132492371262797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-1.7509989828350319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Val val="1"/>
          </c:dLbls>
          <c:cat>
            <c:strRef>
              <c:f>'13. Logística - Procesos'!$C$85:$C$86</c:f>
              <c:strCache>
                <c:ptCount val="2"/>
                <c:pt idx="0">
                  <c:v>Gerencia General</c:v>
                </c:pt>
                <c:pt idx="1">
                  <c:v>Cortes Superiores</c:v>
                </c:pt>
              </c:strCache>
            </c:strRef>
          </c:cat>
          <c:val>
            <c:numRef>
              <c:f>'13. Logística - Procesos'!$E$85:$E$86</c:f>
              <c:numCache>
                <c:formatCode>0.0</c:formatCode>
                <c:ptCount val="2"/>
                <c:pt idx="0">
                  <c:v>232.34288185000005</c:v>
                </c:pt>
                <c:pt idx="1">
                  <c:v>62.553036249999991</c:v>
                </c:pt>
              </c:numCache>
            </c:numRef>
          </c:val>
        </c:ser>
        <c:ser>
          <c:idx val="2"/>
          <c:order val="1"/>
          <c:tx>
            <c:strRef>
              <c:f>'13. Logística - Procesos'!$F$84</c:f>
              <c:strCache>
                <c:ptCount val="1"/>
                <c:pt idx="0">
                  <c:v>Ejecución Ene-Ago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3.4482758620689655E-2"/>
                  <c:y val="1.7509989828350395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7356321839080463E-2"/>
                  <c:y val="1.7509989828350395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Val val="1"/>
          </c:dLbls>
          <c:cat>
            <c:strRef>
              <c:f>'13. Logística - Procesos'!$C$85:$C$86</c:f>
              <c:strCache>
                <c:ptCount val="2"/>
                <c:pt idx="0">
                  <c:v>Gerencia General</c:v>
                </c:pt>
                <c:pt idx="1">
                  <c:v>Cortes Superiores</c:v>
                </c:pt>
              </c:strCache>
            </c:strRef>
          </c:cat>
          <c:val>
            <c:numRef>
              <c:f>'13. Logística - Procesos'!$F$85:$F$86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axId val="266028928"/>
        <c:axId val="266063872"/>
      </c:barChart>
      <c:catAx>
        <c:axId val="266028928"/>
        <c:scaling>
          <c:orientation val="minMax"/>
        </c:scaling>
        <c:axPos val="b"/>
        <c:majorGridlines/>
        <c:numFmt formatCode="General" sourceLinked="0"/>
        <c:tickLblPos val="nextTo"/>
        <c:txPr>
          <a:bodyPr rot="0" vert="horz"/>
          <a:lstStyle/>
          <a:p>
            <a:pPr>
              <a:defRPr lang="es-PE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6063872"/>
        <c:crosses val="autoZero"/>
        <c:auto val="1"/>
        <c:lblAlgn val="ctr"/>
        <c:lblOffset val="100"/>
      </c:catAx>
      <c:valAx>
        <c:axId val="266063872"/>
        <c:scaling>
          <c:orientation val="minMax"/>
        </c:scaling>
        <c:axPos val="l"/>
        <c:majorGridlines/>
        <c:numFmt formatCode="0.0" sourceLinked="1"/>
        <c:tickLblPos val="nextTo"/>
        <c:txPr>
          <a:bodyPr rot="0" vert="horz"/>
          <a:lstStyle/>
          <a:p>
            <a:pPr>
              <a:defRPr lang="es-PE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602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260938034920133"/>
          <c:y val="0.32587926509186826"/>
          <c:w val="0.23260892388451437"/>
          <c:h val="0.10543130990415336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lang="es-PE" sz="2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rgbClr val="00B0F0">
        <a:alpha val="25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SALA PENAL DE APELACIÓN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CUADERNOS: INGRESADOS - RESUELTOS 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MARZO - 2019</a:t>
            </a:r>
            <a:endParaRPr lang="es-PE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5941622065925241"/>
          <c:y val="0"/>
        </c:manualLayout>
      </c:layout>
    </c:title>
    <c:plotArea>
      <c:layout>
        <c:manualLayout>
          <c:layoutTarget val="inner"/>
          <c:xMode val="edge"/>
          <c:yMode val="edge"/>
          <c:x val="2.8818494493985977E-2"/>
          <c:y val="0.34848510630112622"/>
          <c:w val="0.9423647699533384"/>
          <c:h val="0.50000036991030683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'!$A$146:$A$147</c:f>
              <c:strCache>
                <c:ptCount val="2"/>
                <c:pt idx="0">
                  <c:v>SALA PENAL DE APELACIONES - SEDE CENTRAL</c:v>
                </c:pt>
                <c:pt idx="1">
                  <c:v>SALA PENAL DE APELACIONES - TRANSITORIA </c:v>
                </c:pt>
              </c:strCache>
            </c:strRef>
          </c:cat>
          <c:val>
            <c:numRef>
              <c:f>'NCPP '!$V$146:$V$147</c:f>
              <c:numCache>
                <c:formatCode>#\ ###\ ##0</c:formatCode>
                <c:ptCount val="2"/>
                <c:pt idx="0">
                  <c:v>192</c:v>
                </c:pt>
                <c:pt idx="1">
                  <c:v>37</c:v>
                </c:pt>
              </c:numCache>
            </c:numRef>
          </c:val>
        </c:ser>
        <c:ser>
          <c:idx val="1"/>
          <c:order val="1"/>
          <c:spPr>
            <a:solidFill>
              <a:schemeClr val="accent1">
                <a:lumMod val="20000"/>
                <a:lumOff val="8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'!$A$146:$A$147</c:f>
              <c:strCache>
                <c:ptCount val="2"/>
                <c:pt idx="0">
                  <c:v>SALA PENAL DE APELACIONES - SEDE CENTRAL</c:v>
                </c:pt>
                <c:pt idx="1">
                  <c:v>SALA PENAL DE APELACIONES - TRANSITORIA </c:v>
                </c:pt>
              </c:strCache>
            </c:strRef>
          </c:cat>
          <c:val>
            <c:numRef>
              <c:f>'NCPP '!$W$146:$W$147</c:f>
              <c:numCache>
                <c:formatCode>#\ ###\ ##0</c:formatCode>
                <c:ptCount val="2"/>
                <c:pt idx="0">
                  <c:v>51</c:v>
                </c:pt>
                <c:pt idx="1">
                  <c:v>46</c:v>
                </c:pt>
              </c:numCache>
            </c:numRef>
          </c:val>
        </c:ser>
        <c:overlap val="-25"/>
        <c:axId val="697894784"/>
        <c:axId val="697930112"/>
      </c:barChart>
      <c:catAx>
        <c:axId val="69789478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97930112"/>
        <c:crosses val="autoZero"/>
        <c:auto val="1"/>
        <c:lblAlgn val="ctr"/>
        <c:lblOffset val="100"/>
      </c:catAx>
      <c:valAx>
        <c:axId val="697930112"/>
        <c:scaling>
          <c:orientation val="minMax"/>
        </c:scaling>
        <c:delete val="1"/>
        <c:axPos val="l"/>
        <c:numFmt formatCode="#\ ###\ ##0" sourceLinked="1"/>
        <c:tickLblPos val="nextTo"/>
        <c:crossAx val="697894784"/>
        <c:crosses val="autoZero"/>
        <c:crossBetween val="between"/>
      </c:valAx>
    </c:plotArea>
    <c:plotVisOnly val="1"/>
    <c:dispBlanksAs val="gap"/>
  </c:chart>
  <c:spPr>
    <a:ln w="34925">
      <a:solidFill>
        <a:srgbClr val="C0504D">
          <a:lumMod val="75000"/>
          <a:alpha val="88000"/>
        </a:srgb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DE INVESTIGACIÓN PREPARATORIA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CUADERNOS: INGRESADOS -  RESUELTOS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MARZO </a:t>
            </a:r>
            <a:r>
              <a:rPr lang="es-PE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20</a:t>
            </a: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19</a:t>
            </a:r>
          </a:p>
        </c:rich>
      </c:tx>
      <c:layout>
        <c:manualLayout>
          <c:xMode val="edge"/>
          <c:yMode val="edge"/>
          <c:x val="0.39314264371246227"/>
          <c:y val="5.8018521269747034E-2"/>
        </c:manualLayout>
      </c:layout>
    </c:title>
    <c:plotArea>
      <c:layout>
        <c:manualLayout>
          <c:layoutTarget val="inner"/>
          <c:xMode val="edge"/>
          <c:yMode val="edge"/>
          <c:x val="2.0043590807833512E-2"/>
          <c:y val="0.32682298046077929"/>
          <c:w val="0.97027390645055867"/>
          <c:h val="0.55488073337817112"/>
        </c:manualLayout>
      </c:layout>
      <c:barChart>
        <c:barDir val="col"/>
        <c:grouping val="clustered"/>
        <c:ser>
          <c:idx val="0"/>
          <c:order val="0"/>
          <c:tx>
            <c:v>INGRESADOS</c:v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'!$A$180:$A$194</c:f>
              <c:strCache>
                <c:ptCount val="15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5° JIP Hyo</c:v>
                </c:pt>
                <c:pt idx="5">
                  <c:v>6° JIP Hyo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Pampas* </c:v>
                </c:pt>
                <c:pt idx="13">
                  <c:v>JIP La Oroya</c:v>
                </c:pt>
                <c:pt idx="14">
                  <c:v>JIP Junín</c:v>
                </c:pt>
              </c:strCache>
            </c:strRef>
          </c:cat>
          <c:val>
            <c:numRef>
              <c:f>'NCPP '!$V$180:$V$194</c:f>
              <c:numCache>
                <c:formatCode>#\ ###\ ##0</c:formatCode>
                <c:ptCount val="15"/>
                <c:pt idx="0">
                  <c:v>347</c:v>
                </c:pt>
                <c:pt idx="1">
                  <c:v>343</c:v>
                </c:pt>
                <c:pt idx="2">
                  <c:v>172</c:v>
                </c:pt>
                <c:pt idx="3">
                  <c:v>126</c:v>
                </c:pt>
                <c:pt idx="4">
                  <c:v>117</c:v>
                </c:pt>
                <c:pt idx="5">
                  <c:v>287</c:v>
                </c:pt>
                <c:pt idx="6">
                  <c:v>84</c:v>
                </c:pt>
                <c:pt idx="7">
                  <c:v>34</c:v>
                </c:pt>
                <c:pt idx="8">
                  <c:v>46</c:v>
                </c:pt>
                <c:pt idx="9">
                  <c:v>118</c:v>
                </c:pt>
                <c:pt idx="10">
                  <c:v>114</c:v>
                </c:pt>
                <c:pt idx="11">
                  <c:v>123</c:v>
                </c:pt>
                <c:pt idx="12">
                  <c:v>125</c:v>
                </c:pt>
                <c:pt idx="13">
                  <c:v>82</c:v>
                </c:pt>
                <c:pt idx="14">
                  <c:v>48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1">
                <a:lumMod val="20000"/>
                <a:lumOff val="8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'!$A$180:$A$194</c:f>
              <c:strCache>
                <c:ptCount val="15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5° JIP Hyo</c:v>
                </c:pt>
                <c:pt idx="5">
                  <c:v>6° JIP Hyo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Pampas* </c:v>
                </c:pt>
                <c:pt idx="13">
                  <c:v>JIP La Oroya</c:v>
                </c:pt>
                <c:pt idx="14">
                  <c:v>JIP Junín</c:v>
                </c:pt>
              </c:strCache>
            </c:strRef>
          </c:cat>
          <c:val>
            <c:numRef>
              <c:f>'NCPP '!$W$180:$W$194</c:f>
              <c:numCache>
                <c:formatCode>#\ ###\ ##0</c:formatCode>
                <c:ptCount val="15"/>
                <c:pt idx="0">
                  <c:v>132</c:v>
                </c:pt>
                <c:pt idx="1">
                  <c:v>126</c:v>
                </c:pt>
                <c:pt idx="2">
                  <c:v>169</c:v>
                </c:pt>
                <c:pt idx="3">
                  <c:v>58</c:v>
                </c:pt>
                <c:pt idx="4">
                  <c:v>21</c:v>
                </c:pt>
                <c:pt idx="5">
                  <c:v>61</c:v>
                </c:pt>
                <c:pt idx="6">
                  <c:v>44</c:v>
                </c:pt>
                <c:pt idx="7">
                  <c:v>4</c:v>
                </c:pt>
                <c:pt idx="8">
                  <c:v>30</c:v>
                </c:pt>
                <c:pt idx="9">
                  <c:v>55</c:v>
                </c:pt>
                <c:pt idx="10">
                  <c:v>54</c:v>
                </c:pt>
                <c:pt idx="11">
                  <c:v>76</c:v>
                </c:pt>
                <c:pt idx="12">
                  <c:v>89</c:v>
                </c:pt>
                <c:pt idx="13">
                  <c:v>47</c:v>
                </c:pt>
                <c:pt idx="14">
                  <c:v>15</c:v>
                </c:pt>
              </c:numCache>
            </c:numRef>
          </c:val>
        </c:ser>
        <c:overlap val="-25"/>
        <c:axId val="700348672"/>
        <c:axId val="702341120"/>
      </c:barChart>
      <c:catAx>
        <c:axId val="7003486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02341120"/>
        <c:crosses val="autoZero"/>
        <c:auto val="1"/>
        <c:lblAlgn val="ctr"/>
        <c:lblOffset val="100"/>
      </c:catAx>
      <c:valAx>
        <c:axId val="702341120"/>
        <c:scaling>
          <c:orientation val="minMax"/>
        </c:scaling>
        <c:delete val="1"/>
        <c:axPos val="l"/>
        <c:numFmt formatCode="#\ ###\ ##0" sourceLinked="1"/>
        <c:tickLblPos val="nextTo"/>
        <c:crossAx val="700348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087602738753065"/>
          <c:y val="0.36172931213787157"/>
          <c:w val="0.45148985147158233"/>
          <c:h val="6.2963205071064232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COLEGIADOS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CUADERNOS: INGRESADOS - RESUELTOS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MARZO</a:t>
            </a:r>
            <a:r>
              <a:rPr lang="es-PE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2</a:t>
            </a: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019</a:t>
            </a:r>
          </a:p>
        </c:rich>
      </c:tx>
      <c:layout>
        <c:manualLayout>
          <c:xMode val="edge"/>
          <c:yMode val="edge"/>
          <c:x val="0.27411641297839484"/>
          <c:y val="2.4886472524267816E-2"/>
        </c:manualLayout>
      </c:layout>
    </c:title>
    <c:plotArea>
      <c:layout>
        <c:manualLayout>
          <c:layoutTarget val="inner"/>
          <c:xMode val="edge"/>
          <c:yMode val="edge"/>
          <c:x val="6.6666777956026935E-2"/>
          <c:y val="0.33333462508768147"/>
          <c:w val="0.88889037274701643"/>
          <c:h val="0.54762116978689923"/>
        </c:manualLayout>
      </c:layout>
      <c:barChart>
        <c:barDir val="col"/>
        <c:grouping val="clustered"/>
        <c:ser>
          <c:idx val="0"/>
          <c:order val="0"/>
          <c:tx>
            <c:v>INGRESOS</c:v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'!$A$254:$A$255</c:f>
              <c:strCache>
                <c:ptCount val="2"/>
                <c:pt idx="0">
                  <c:v>JPC Hyo</c:v>
                </c:pt>
                <c:pt idx="1">
                  <c:v>JPC Tarma</c:v>
                </c:pt>
              </c:strCache>
            </c:strRef>
          </c:cat>
          <c:val>
            <c:numRef>
              <c:f>'NCPP '!$V$254:$V$255</c:f>
              <c:numCache>
                <c:formatCode>#\ ###\ ##0</c:formatCode>
                <c:ptCount val="2"/>
                <c:pt idx="0">
                  <c:v>99</c:v>
                </c:pt>
                <c:pt idx="1">
                  <c:v>38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1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'!$A$254:$A$255</c:f>
              <c:strCache>
                <c:ptCount val="2"/>
                <c:pt idx="0">
                  <c:v>JPC Hyo</c:v>
                </c:pt>
                <c:pt idx="1">
                  <c:v>JPC Tarma</c:v>
                </c:pt>
              </c:strCache>
            </c:strRef>
          </c:cat>
          <c:val>
            <c:numRef>
              <c:f>'NCPP '!$W$254:$W$255</c:f>
              <c:numCache>
                <c:formatCode>#\ ###\ ##0</c:formatCode>
                <c:ptCount val="2"/>
                <c:pt idx="0">
                  <c:v>29</c:v>
                </c:pt>
                <c:pt idx="1">
                  <c:v>6</c:v>
                </c:pt>
              </c:numCache>
            </c:numRef>
          </c:val>
        </c:ser>
        <c:overlap val="-25"/>
        <c:axId val="702528128"/>
        <c:axId val="702542592"/>
      </c:barChart>
      <c:catAx>
        <c:axId val="7025281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02542592"/>
        <c:crosses val="autoZero"/>
        <c:auto val="1"/>
        <c:lblAlgn val="ctr"/>
        <c:lblOffset val="100"/>
      </c:catAx>
      <c:valAx>
        <c:axId val="702542592"/>
        <c:scaling>
          <c:orientation val="minMax"/>
        </c:scaling>
        <c:delete val="1"/>
        <c:axPos val="l"/>
        <c:numFmt formatCode="#\ ###\ ##0" sourceLinked="1"/>
        <c:tickLblPos val="nextTo"/>
        <c:crossAx val="702528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985935720299209"/>
          <c:y val="0.34259342582177227"/>
          <c:w val="0.55026539349820003"/>
          <c:h val="6.7460734074907533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UNIPERSONALES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CUADERNO: INGRESADOS - RESUELTOS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MARZO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6893454724409482"/>
          <c:y val="2.3535177571830285E-2"/>
        </c:manualLayout>
      </c:layout>
    </c:title>
    <c:plotArea>
      <c:layout>
        <c:manualLayout>
          <c:layoutTarget val="inner"/>
          <c:xMode val="edge"/>
          <c:yMode val="edge"/>
          <c:x val="2.7707808564231915E-2"/>
          <c:y val="0.46273309467693385"/>
          <c:w val="0.93954659949621855"/>
          <c:h val="0.41614922608529825"/>
        </c:manualLayout>
      </c:layout>
      <c:barChart>
        <c:barDir val="col"/>
        <c:grouping val="clustered"/>
        <c:ser>
          <c:idx val="0"/>
          <c:order val="0"/>
          <c:tx>
            <c:v>INGRESOS</c:v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'!$A$282:$A$287</c:f>
              <c:strCache>
                <c:ptCount val="6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5° JUP Hyo</c:v>
                </c:pt>
                <c:pt idx="5">
                  <c:v>1° JUP Tarma</c:v>
                </c:pt>
              </c:strCache>
            </c:strRef>
          </c:cat>
          <c:val>
            <c:numRef>
              <c:f>'NCPP '!$V$282:$V$287</c:f>
              <c:numCache>
                <c:formatCode>#\ ###\ ##0</c:formatCode>
                <c:ptCount val="6"/>
                <c:pt idx="0">
                  <c:v>164</c:v>
                </c:pt>
                <c:pt idx="1">
                  <c:v>174</c:v>
                </c:pt>
                <c:pt idx="2">
                  <c:v>180</c:v>
                </c:pt>
                <c:pt idx="3">
                  <c:v>147</c:v>
                </c:pt>
                <c:pt idx="4">
                  <c:v>33</c:v>
                </c:pt>
                <c:pt idx="5">
                  <c:v>127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1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'!$A$282:$A$287</c:f>
              <c:strCache>
                <c:ptCount val="6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5° JUP Hyo</c:v>
                </c:pt>
                <c:pt idx="5">
                  <c:v>1° JUP Tarma</c:v>
                </c:pt>
              </c:strCache>
            </c:strRef>
          </c:cat>
          <c:val>
            <c:numRef>
              <c:f>'NCPP '!$W$282:$W$287</c:f>
              <c:numCache>
                <c:formatCode>#\ ###\ ##0</c:formatCode>
                <c:ptCount val="6"/>
                <c:pt idx="0">
                  <c:v>137</c:v>
                </c:pt>
                <c:pt idx="1">
                  <c:v>97</c:v>
                </c:pt>
                <c:pt idx="2">
                  <c:v>122</c:v>
                </c:pt>
                <c:pt idx="3">
                  <c:v>78</c:v>
                </c:pt>
                <c:pt idx="4">
                  <c:v>16</c:v>
                </c:pt>
                <c:pt idx="5">
                  <c:v>52</c:v>
                </c:pt>
              </c:numCache>
            </c:numRef>
          </c:val>
        </c:ser>
        <c:overlap val="-25"/>
        <c:axId val="702895232"/>
        <c:axId val="702924672"/>
      </c:barChart>
      <c:catAx>
        <c:axId val="70289523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02924672"/>
        <c:crosses val="autoZero"/>
        <c:auto val="1"/>
        <c:lblAlgn val="ctr"/>
        <c:lblOffset val="100"/>
      </c:catAx>
      <c:valAx>
        <c:axId val="702924672"/>
        <c:scaling>
          <c:orientation val="minMax"/>
        </c:scaling>
        <c:delete val="1"/>
        <c:axPos val="l"/>
        <c:numFmt formatCode="#\ ###\ ##0" sourceLinked="1"/>
        <c:tickLblPos val="nextTo"/>
        <c:crossAx val="702895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62516404199482"/>
          <c:y val="0.33735070726779093"/>
          <c:w val="0.37055052493438501"/>
          <c:h val="6.4257543028360398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UNIPERSONALES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CUADERNO: INGRESADOS - RESUELTOS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MARZO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9764321713306968"/>
          <c:y val="5.9828805183135887E-2"/>
        </c:manualLayout>
      </c:layout>
    </c:title>
    <c:plotArea>
      <c:layout>
        <c:manualLayout>
          <c:layoutTarget val="inner"/>
          <c:xMode val="edge"/>
          <c:yMode val="edge"/>
          <c:x val="2.7672964473075629E-2"/>
          <c:y val="0.38461580133288342"/>
          <c:w val="0.93710720602004904"/>
          <c:h val="0.47633187703533508"/>
        </c:manualLayout>
      </c:layout>
      <c:barChart>
        <c:barDir val="col"/>
        <c:grouping val="clustered"/>
        <c:ser>
          <c:idx val="0"/>
          <c:order val="0"/>
          <c:tx>
            <c:v>INGRESOS</c:v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'!$A$288:$A$292</c:f>
              <c:strCache>
                <c:ptCount val="5"/>
                <c:pt idx="0">
                  <c:v>JUP La Oroya</c:v>
                </c:pt>
                <c:pt idx="1">
                  <c:v>JUP Junín</c:v>
                </c:pt>
                <c:pt idx="2">
                  <c:v>JUP Jauja</c:v>
                </c:pt>
                <c:pt idx="3">
                  <c:v>JUP Chupaca</c:v>
                </c:pt>
                <c:pt idx="4">
                  <c:v>JUP Pampas</c:v>
                </c:pt>
              </c:strCache>
            </c:strRef>
          </c:cat>
          <c:val>
            <c:numRef>
              <c:f>'NCPP '!$V$288:$V$292</c:f>
              <c:numCache>
                <c:formatCode>#\ ###\ ##0</c:formatCode>
                <c:ptCount val="5"/>
                <c:pt idx="0">
                  <c:v>62</c:v>
                </c:pt>
                <c:pt idx="1">
                  <c:v>23</c:v>
                </c:pt>
                <c:pt idx="2">
                  <c:v>125</c:v>
                </c:pt>
                <c:pt idx="3">
                  <c:v>55</c:v>
                </c:pt>
                <c:pt idx="4">
                  <c:v>81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1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'!$A$288:$A$292</c:f>
              <c:strCache>
                <c:ptCount val="5"/>
                <c:pt idx="0">
                  <c:v>JUP La Oroya</c:v>
                </c:pt>
                <c:pt idx="1">
                  <c:v>JUP Junín</c:v>
                </c:pt>
                <c:pt idx="2">
                  <c:v>JUP Jauja</c:v>
                </c:pt>
                <c:pt idx="3">
                  <c:v>JUP Chupaca</c:v>
                </c:pt>
                <c:pt idx="4">
                  <c:v>JUP Pampas</c:v>
                </c:pt>
              </c:strCache>
            </c:strRef>
          </c:cat>
          <c:val>
            <c:numRef>
              <c:f>'NCPP '!$W$288:$W$292</c:f>
              <c:numCache>
                <c:formatCode>#\ ###\ ##0</c:formatCode>
                <c:ptCount val="5"/>
                <c:pt idx="0">
                  <c:v>27</c:v>
                </c:pt>
                <c:pt idx="1">
                  <c:v>10</c:v>
                </c:pt>
                <c:pt idx="2">
                  <c:v>52</c:v>
                </c:pt>
                <c:pt idx="3">
                  <c:v>26</c:v>
                </c:pt>
                <c:pt idx="4">
                  <c:v>36</c:v>
                </c:pt>
              </c:numCache>
            </c:numRef>
          </c:val>
        </c:ser>
        <c:overlap val="-25"/>
        <c:axId val="708900352"/>
        <c:axId val="709267840"/>
      </c:barChart>
      <c:catAx>
        <c:axId val="70890035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09267840"/>
        <c:crosses val="autoZero"/>
        <c:auto val="1"/>
        <c:lblAlgn val="ctr"/>
        <c:lblOffset val="100"/>
      </c:catAx>
      <c:valAx>
        <c:axId val="709267840"/>
        <c:scaling>
          <c:orientation val="minMax"/>
        </c:scaling>
        <c:delete val="1"/>
        <c:axPos val="l"/>
        <c:numFmt formatCode="#\ ###\ ##0" sourceLinked="1"/>
        <c:tickLblPos val="nextTo"/>
        <c:crossAx val="708900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825547628142731"/>
          <c:y val="0.3473282731550496"/>
          <c:w val="0.36833635232215856"/>
          <c:h val="6.1068785320753827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UNIPERSONALES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PROCESAL  - EXPEDIIENTES  RESUELTOS - EN TRAMITE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MARZO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310373511003444"/>
          <c:y val="1.3467167955356931E-2"/>
        </c:manualLayout>
      </c:layout>
    </c:title>
    <c:plotArea>
      <c:layout>
        <c:manualLayout>
          <c:layoutTarget val="inner"/>
          <c:xMode val="edge"/>
          <c:yMode val="edge"/>
          <c:x val="2.8004691378353049E-2"/>
          <c:y val="0.44510401879521266"/>
          <c:w val="0.93699029903406261"/>
          <c:h val="0.43323457829400902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'!$A$288:$A$292</c:f>
              <c:strCache>
                <c:ptCount val="5"/>
                <c:pt idx="0">
                  <c:v>JUP La Oroya</c:v>
                </c:pt>
                <c:pt idx="1">
                  <c:v>JUP Junín</c:v>
                </c:pt>
                <c:pt idx="2">
                  <c:v>JUP Jauja</c:v>
                </c:pt>
                <c:pt idx="3">
                  <c:v>JUP Chupaca</c:v>
                </c:pt>
                <c:pt idx="4">
                  <c:v>JUP Pampas</c:v>
                </c:pt>
              </c:strCache>
            </c:strRef>
          </c:cat>
          <c:val>
            <c:numRef>
              <c:f>'NCPP '!$B$288:$B$292</c:f>
              <c:numCache>
                <c:formatCode>#\ ###\ ##0</c:formatCode>
                <c:ptCount val="5"/>
                <c:pt idx="0">
                  <c:v>110</c:v>
                </c:pt>
                <c:pt idx="1">
                  <c:v>79</c:v>
                </c:pt>
                <c:pt idx="2">
                  <c:v>170</c:v>
                </c:pt>
                <c:pt idx="3">
                  <c:v>99</c:v>
                </c:pt>
                <c:pt idx="4">
                  <c:v>177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'!$A$288:$A$292</c:f>
              <c:strCache>
                <c:ptCount val="5"/>
                <c:pt idx="0">
                  <c:v>JUP La Oroya</c:v>
                </c:pt>
                <c:pt idx="1">
                  <c:v>JUP Junín</c:v>
                </c:pt>
                <c:pt idx="2">
                  <c:v>JUP Jauja</c:v>
                </c:pt>
                <c:pt idx="3">
                  <c:v>JUP Chupaca</c:v>
                </c:pt>
                <c:pt idx="4">
                  <c:v>JUP Pampas</c:v>
                </c:pt>
              </c:strCache>
            </c:strRef>
          </c:cat>
          <c:val>
            <c:numRef>
              <c:f>'NCPP '!$W$288:$W$292</c:f>
              <c:numCache>
                <c:formatCode>#\ ###\ ##0</c:formatCode>
                <c:ptCount val="5"/>
                <c:pt idx="0">
                  <c:v>27</c:v>
                </c:pt>
                <c:pt idx="1">
                  <c:v>10</c:v>
                </c:pt>
                <c:pt idx="2">
                  <c:v>52</c:v>
                </c:pt>
                <c:pt idx="3">
                  <c:v>26</c:v>
                </c:pt>
                <c:pt idx="4">
                  <c:v>36</c:v>
                </c:pt>
              </c:numCache>
            </c:numRef>
          </c:val>
        </c:ser>
        <c:overlap val="-25"/>
        <c:axId val="710148864"/>
        <c:axId val="710150400"/>
      </c:barChart>
      <c:catAx>
        <c:axId val="71014886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10150400"/>
        <c:crosses val="autoZero"/>
        <c:auto val="1"/>
        <c:lblAlgn val="ctr"/>
        <c:lblOffset val="100"/>
      </c:catAx>
      <c:valAx>
        <c:axId val="710150400"/>
        <c:scaling>
          <c:orientation val="minMax"/>
        </c:scaling>
        <c:delete val="1"/>
        <c:axPos val="l"/>
        <c:numFmt formatCode="#\ ###\ ##0" sourceLinked="1"/>
        <c:tickLblPos val="nextTo"/>
        <c:crossAx val="710148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1096305270017"/>
          <c:y val="0.3000846515807164"/>
          <c:w val="0.37031520290733055"/>
          <c:h val="6.1303350594689165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plotArea>
      <c:layout>
        <c:manualLayout>
          <c:layoutTarget val="inner"/>
          <c:xMode val="edge"/>
          <c:yMode val="edge"/>
          <c:x val="9.8550724637681247E-2"/>
          <c:y val="0.40509268372703461"/>
          <c:w val="0.78516010498687649"/>
          <c:h val="0.42369969378827682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4">
                <a:lumMod val="40000"/>
                <a:lumOff val="6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</c:dLbls>
          <c:cat>
            <c:strRef>
              <c:f>'MODULO VIOLENCIA'!$A$119:$A$124</c:f>
              <c:strCache>
                <c:ptCount val="6"/>
                <c:pt idx="0">
                  <c:v>5º Juzg. Familia Hyo</c:v>
                </c:pt>
                <c:pt idx="1">
                  <c:v>6º Juzg. Familia Hyo</c:v>
                </c:pt>
                <c:pt idx="2">
                  <c:v>7º Juzg. Familia Hyo</c:v>
                </c:pt>
                <c:pt idx="3">
                  <c:v>8º Juzg. Familia Hyo</c:v>
                </c:pt>
                <c:pt idx="4">
                  <c:v>9º Juzg. Familia Hyo</c:v>
                </c:pt>
                <c:pt idx="5">
                  <c:v>10º Juzg. Familia Hyo</c:v>
                </c:pt>
              </c:strCache>
            </c:strRef>
          </c:cat>
          <c:val>
            <c:numRef>
              <c:f>'MODULO VIOLENCIA'!$B$119:$B$124</c:f>
              <c:numCache>
                <c:formatCode>#\ ###\ ##0</c:formatCode>
                <c:ptCount val="6"/>
                <c:pt idx="0">
                  <c:v>414</c:v>
                </c:pt>
                <c:pt idx="1">
                  <c:v>413</c:v>
                </c:pt>
                <c:pt idx="2">
                  <c:v>487</c:v>
                </c:pt>
                <c:pt idx="3">
                  <c:v>366</c:v>
                </c:pt>
                <c:pt idx="4">
                  <c:v>435</c:v>
                </c:pt>
                <c:pt idx="5">
                  <c:v>454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</c:dLbls>
          <c:cat>
            <c:strRef>
              <c:f>'MODULO VIOLENCIA'!$A$119:$A$124</c:f>
              <c:strCache>
                <c:ptCount val="6"/>
                <c:pt idx="0">
                  <c:v>5º Juzg. Familia Hyo</c:v>
                </c:pt>
                <c:pt idx="1">
                  <c:v>6º Juzg. Familia Hyo</c:v>
                </c:pt>
                <c:pt idx="2">
                  <c:v>7º Juzg. Familia Hyo</c:v>
                </c:pt>
                <c:pt idx="3">
                  <c:v>8º Juzg. Familia Hyo</c:v>
                </c:pt>
                <c:pt idx="4">
                  <c:v>9º Juzg. Familia Hyo</c:v>
                </c:pt>
                <c:pt idx="5">
                  <c:v>10º Juzg. Familia Hyo</c:v>
                </c:pt>
              </c:strCache>
            </c:strRef>
          </c:cat>
          <c:val>
            <c:numRef>
              <c:f>'MODULO VIOLENCIA'!$M$119:$M$124</c:f>
              <c:numCache>
                <c:formatCode>#\ ###\ ##0</c:formatCode>
                <c:ptCount val="6"/>
                <c:pt idx="0">
                  <c:v>402</c:v>
                </c:pt>
                <c:pt idx="1">
                  <c:v>406</c:v>
                </c:pt>
                <c:pt idx="2">
                  <c:v>487</c:v>
                </c:pt>
                <c:pt idx="3">
                  <c:v>332</c:v>
                </c:pt>
                <c:pt idx="4">
                  <c:v>435</c:v>
                </c:pt>
                <c:pt idx="5">
                  <c:v>452</c:v>
                </c:pt>
              </c:numCache>
            </c:numRef>
          </c:val>
        </c:ser>
        <c:axId val="712994176"/>
        <c:axId val="713025024"/>
      </c:barChart>
      <c:catAx>
        <c:axId val="71299417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PE"/>
          </a:p>
        </c:txPr>
        <c:crossAx val="713025024"/>
        <c:crosses val="autoZero"/>
        <c:auto val="1"/>
        <c:lblAlgn val="ctr"/>
        <c:lblOffset val="100"/>
      </c:catAx>
      <c:valAx>
        <c:axId val="713025024"/>
        <c:scaling>
          <c:orientation val="minMax"/>
        </c:scaling>
        <c:delete val="1"/>
        <c:axPos val="l"/>
        <c:numFmt formatCode="#\ ###\ ##0" sourceLinked="1"/>
        <c:tickLblPos val="nextTo"/>
        <c:crossAx val="712994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298619194339951"/>
          <c:y val="0.22415326990376175"/>
          <c:w val="0.39310076457834142"/>
          <c:h val="0.16743438320210019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</c:chart>
  <c:spPr>
    <a:ln>
      <a:solidFill>
        <a:srgbClr val="C0504D">
          <a:lumMod val="75000"/>
          <a:alpha val="88000"/>
        </a:srgb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0" i="0" strike="noStrike">
                <a:solidFill>
                  <a:srgbClr val="000000"/>
                </a:solidFill>
                <a:latin typeface="Calibri"/>
                <a:cs typeface="Calibri"/>
              </a:rPr>
              <a:t>PRODUCCIÓN JUDICIAL POR DISTRITO JUDICIAL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700" b="0" i="0" strike="noStrike">
                <a:solidFill>
                  <a:srgbClr val="000000"/>
                </a:solidFill>
                <a:latin typeface="Calibri"/>
                <a:cs typeface="Calibri"/>
              </a:rPr>
              <a:t>ENERO--OCTUBRE 2011</a:t>
            </a:r>
          </a:p>
        </c:rich>
      </c:tx>
      <c:layout>
        <c:manualLayout>
          <c:xMode val="edge"/>
          <c:yMode val="edge"/>
          <c:x val="0.25647716432302547"/>
          <c:y val="2.7910989387196172E-2"/>
        </c:manualLayout>
      </c:layout>
    </c:title>
    <c:plotArea>
      <c:layout>
        <c:manualLayout>
          <c:layoutTarget val="inner"/>
          <c:xMode val="edge"/>
          <c:yMode val="edge"/>
          <c:x val="0.12557434301178838"/>
          <c:y val="0.15535754924024114"/>
          <c:w val="0.82082741285754801"/>
          <c:h val="0.79821637368261489"/>
        </c:manualLayout>
      </c:layout>
      <c:barChart>
        <c:barDir val="bar"/>
        <c:grouping val="clustered"/>
        <c:ser>
          <c:idx val="0"/>
          <c:order val="0"/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strRef>
              <c:f>'20. Carga y Producción Judi (e)'!$C$79:$C$109</c:f>
              <c:strCache>
                <c:ptCount val="31"/>
                <c:pt idx="0">
                  <c:v>Lima</c:v>
                </c:pt>
                <c:pt idx="1">
                  <c:v>La Libertad</c:v>
                </c:pt>
                <c:pt idx="2">
                  <c:v>Junín</c:v>
                </c:pt>
                <c:pt idx="3">
                  <c:v>Lambayeque</c:v>
                </c:pt>
                <c:pt idx="4">
                  <c:v>Lima Norte</c:v>
                </c:pt>
                <c:pt idx="5">
                  <c:v>Arequipa</c:v>
                </c:pt>
                <c:pt idx="6">
                  <c:v>Ica</c:v>
                </c:pt>
                <c:pt idx="7">
                  <c:v>Callao</c:v>
                </c:pt>
                <c:pt idx="8">
                  <c:v>Piura</c:v>
                </c:pt>
                <c:pt idx="9">
                  <c:v>Cusco</c:v>
                </c:pt>
                <c:pt idx="10">
                  <c:v>Huánuco</c:v>
                </c:pt>
                <c:pt idx="11">
                  <c:v>Cajamarca</c:v>
                </c:pt>
                <c:pt idx="12">
                  <c:v>San Martín</c:v>
                </c:pt>
                <c:pt idx="13">
                  <c:v>Santa</c:v>
                </c:pt>
                <c:pt idx="14">
                  <c:v>Huaura</c:v>
                </c:pt>
                <c:pt idx="15">
                  <c:v>Ancash</c:v>
                </c:pt>
                <c:pt idx="16">
                  <c:v>Puno</c:v>
                </c:pt>
                <c:pt idx="17">
                  <c:v>Lima Sur</c:v>
                </c:pt>
                <c:pt idx="18">
                  <c:v>Ayacucho</c:v>
                </c:pt>
                <c:pt idx="19">
                  <c:v>Loreto</c:v>
                </c:pt>
                <c:pt idx="20">
                  <c:v>Tacna</c:v>
                </c:pt>
                <c:pt idx="21">
                  <c:v>Moquegua </c:v>
                </c:pt>
                <c:pt idx="22">
                  <c:v>Huancavelica</c:v>
                </c:pt>
                <c:pt idx="23">
                  <c:v>Apurimac</c:v>
                </c:pt>
                <c:pt idx="24">
                  <c:v>Ucayali</c:v>
                </c:pt>
                <c:pt idx="25">
                  <c:v>Tumbes</c:v>
                </c:pt>
                <c:pt idx="26">
                  <c:v>Cañete</c:v>
                </c:pt>
                <c:pt idx="27">
                  <c:v>Amazonas</c:v>
                </c:pt>
                <c:pt idx="28">
                  <c:v>Madre de Dios</c:v>
                </c:pt>
                <c:pt idx="29">
                  <c:v>Pasco</c:v>
                </c:pt>
                <c:pt idx="30">
                  <c:v>Sullana</c:v>
                </c:pt>
              </c:strCache>
            </c:strRef>
          </c:cat>
          <c:val>
            <c:numRef>
              <c:f>'20. Carga y Producción Judi (e)'!$E$79:$E$109</c:f>
              <c:numCache>
                <c:formatCode>###\ ###\ ##0</c:formatCode>
                <c:ptCount val="31"/>
                <c:pt idx="0">
                  <c:v>247389</c:v>
                </c:pt>
                <c:pt idx="1">
                  <c:v>69045</c:v>
                </c:pt>
                <c:pt idx="2">
                  <c:v>57322</c:v>
                </c:pt>
                <c:pt idx="3">
                  <c:v>51545</c:v>
                </c:pt>
                <c:pt idx="4">
                  <c:v>51455</c:v>
                </c:pt>
                <c:pt idx="5">
                  <c:v>49937</c:v>
                </c:pt>
                <c:pt idx="6">
                  <c:v>46978</c:v>
                </c:pt>
                <c:pt idx="7">
                  <c:v>46457</c:v>
                </c:pt>
                <c:pt idx="8">
                  <c:v>45192</c:v>
                </c:pt>
                <c:pt idx="9">
                  <c:v>42557</c:v>
                </c:pt>
                <c:pt idx="10">
                  <c:v>27932</c:v>
                </c:pt>
                <c:pt idx="11">
                  <c:v>26950</c:v>
                </c:pt>
                <c:pt idx="12">
                  <c:v>26418</c:v>
                </c:pt>
                <c:pt idx="13">
                  <c:v>25529</c:v>
                </c:pt>
                <c:pt idx="14">
                  <c:v>23352</c:v>
                </c:pt>
                <c:pt idx="15">
                  <c:v>22837</c:v>
                </c:pt>
                <c:pt idx="16" formatCode="#\ ###\ ##0">
                  <c:v>22305</c:v>
                </c:pt>
                <c:pt idx="17">
                  <c:v>21979</c:v>
                </c:pt>
                <c:pt idx="18">
                  <c:v>20389</c:v>
                </c:pt>
                <c:pt idx="19">
                  <c:v>19808</c:v>
                </c:pt>
                <c:pt idx="20">
                  <c:v>16838</c:v>
                </c:pt>
                <c:pt idx="21">
                  <c:v>16094</c:v>
                </c:pt>
                <c:pt idx="22">
                  <c:v>13492</c:v>
                </c:pt>
                <c:pt idx="23">
                  <c:v>13141</c:v>
                </c:pt>
                <c:pt idx="24">
                  <c:v>12226</c:v>
                </c:pt>
                <c:pt idx="25">
                  <c:v>12174</c:v>
                </c:pt>
                <c:pt idx="26">
                  <c:v>10738</c:v>
                </c:pt>
                <c:pt idx="27">
                  <c:v>8230</c:v>
                </c:pt>
                <c:pt idx="28">
                  <c:v>6550</c:v>
                </c:pt>
                <c:pt idx="29">
                  <c:v>6502</c:v>
                </c:pt>
                <c:pt idx="30">
                  <c:v>5862</c:v>
                </c:pt>
              </c:numCache>
            </c:numRef>
          </c:val>
        </c:ser>
        <c:gapWidth val="27"/>
        <c:axId val="266226304"/>
        <c:axId val="266232192"/>
      </c:barChart>
      <c:catAx>
        <c:axId val="266226304"/>
        <c:scaling>
          <c:orientation val="maxMin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lang="es-PE"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6232192"/>
        <c:crosses val="autoZero"/>
        <c:auto val="1"/>
        <c:lblAlgn val="ctr"/>
        <c:lblOffset val="100"/>
      </c:catAx>
      <c:valAx>
        <c:axId val="266232192"/>
        <c:scaling>
          <c:orientation val="minMax"/>
        </c:scaling>
        <c:axPos val="t"/>
        <c:majorGridlines/>
        <c:numFmt formatCode="###\ ###\ ##0" sourceLinked="1"/>
        <c:tickLblPos val="nextTo"/>
        <c:txPr>
          <a:bodyPr rot="0" vert="horz"/>
          <a:lstStyle/>
          <a:p>
            <a:pPr>
              <a:defRPr lang="es-PE" sz="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6226304"/>
        <c:crosses val="autoZero"/>
        <c:crossBetween val="between"/>
      </c:valAx>
    </c:plotArea>
    <c:plotVisOnly val="1"/>
    <c:dispBlanksAs val="gap"/>
  </c:chart>
  <c:spPr>
    <a:solidFill>
      <a:srgbClr val="00B0F0">
        <a:alpha val="25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SALAS SUPERIORES PENALES LIQUIDADORAS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MARZO 2019</a:t>
            </a:r>
          </a:p>
        </c:rich>
      </c:tx>
      <c:layout>
        <c:manualLayout>
          <c:xMode val="edge"/>
          <c:yMode val="edge"/>
          <c:x val="0.12720330566787291"/>
          <c:y val="2.0831298526708838E-2"/>
        </c:manualLayout>
      </c:layout>
    </c:title>
    <c:plotArea>
      <c:layout>
        <c:manualLayout>
          <c:layoutTarget val="inner"/>
          <c:xMode val="edge"/>
          <c:yMode val="edge"/>
          <c:x val="5.2364908055410518E-2"/>
          <c:y val="0.31707317073170732"/>
          <c:w val="0.89020343694197124"/>
          <c:h val="0.56097560975609762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BOLETIN!$A$184:$A$184</c:f>
              <c:strCache>
                <c:ptCount val="1"/>
                <c:pt idx="0">
                  <c:v>Sala Penal Liquidadora Hyo</c:v>
                </c:pt>
              </c:strCache>
            </c:strRef>
          </c:cat>
          <c:val>
            <c:numRef>
              <c:f>BOLETIN!$B$184:$B$184</c:f>
              <c:numCache>
                <c:formatCode>#\ ###\ ##0</c:formatCode>
                <c:ptCount val="1"/>
                <c:pt idx="0">
                  <c:v>546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BOLETIN!$A$184:$A$184</c:f>
              <c:strCache>
                <c:ptCount val="1"/>
                <c:pt idx="0">
                  <c:v>Sala Penal Liquidadora Hyo</c:v>
                </c:pt>
              </c:strCache>
            </c:strRef>
          </c:cat>
          <c:val>
            <c:numRef>
              <c:f>BOLETIN!$M$184:$M$184</c:f>
              <c:numCache>
                <c:formatCode>#\ ###\ ##0</c:formatCode>
                <c:ptCount val="1"/>
                <c:pt idx="0">
                  <c:v>74</c:v>
                </c:pt>
              </c:numCache>
            </c:numRef>
          </c:val>
        </c:ser>
        <c:overlap val="-25"/>
        <c:axId val="266539776"/>
        <c:axId val="266553600"/>
      </c:barChart>
      <c:catAx>
        <c:axId val="2665397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6553600"/>
        <c:crosses val="autoZero"/>
        <c:auto val="1"/>
        <c:lblAlgn val="ctr"/>
        <c:lblOffset val="100"/>
      </c:catAx>
      <c:valAx>
        <c:axId val="266553600"/>
        <c:scaling>
          <c:orientation val="minMax"/>
        </c:scaling>
        <c:delete val="1"/>
        <c:axPos val="l"/>
        <c:numFmt formatCode="#\ ###\ ##0" sourceLinked="1"/>
        <c:tickLblPos val="nextTo"/>
        <c:crossAx val="266539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581116549620627"/>
          <c:y val="0.26442536146396511"/>
          <c:w val="0.63344647797403764"/>
          <c:h val="5.5749128919860613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CIVILES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MARZO 2019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2015095352864016E-2"/>
          <c:y val="0.23918634498833341"/>
          <c:w val="0.94444531290949263"/>
          <c:h val="0.6157776115657152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BOLETIN!$A$220:$A$228</c:f>
              <c:strCache>
                <c:ptCount val="9"/>
                <c:pt idx="0">
                  <c:v>JC Jauja</c:v>
                </c:pt>
                <c:pt idx="1">
                  <c:v>JC Trans Pampas</c:v>
                </c:pt>
                <c:pt idx="2">
                  <c:v>1º JC Hyo</c:v>
                </c:pt>
                <c:pt idx="3">
                  <c:v>2º JC Hyo</c:v>
                </c:pt>
                <c:pt idx="4">
                  <c:v>3º JC Hyo</c:v>
                </c:pt>
                <c:pt idx="5">
                  <c:v>4º JC Hyo</c:v>
                </c:pt>
                <c:pt idx="6">
                  <c:v>5º JC Hyo</c:v>
                </c:pt>
                <c:pt idx="7">
                  <c:v>6º JC Hyo</c:v>
                </c:pt>
                <c:pt idx="8">
                  <c:v>JC. Concepción</c:v>
                </c:pt>
              </c:strCache>
            </c:strRef>
          </c:cat>
          <c:val>
            <c:numRef>
              <c:f>BOLETIN!$B$220:$B$228</c:f>
              <c:numCache>
                <c:formatCode>#\ ###\ ##0</c:formatCode>
                <c:ptCount val="9"/>
                <c:pt idx="0">
                  <c:v>1026</c:v>
                </c:pt>
                <c:pt idx="1">
                  <c:v>229</c:v>
                </c:pt>
                <c:pt idx="2">
                  <c:v>621</c:v>
                </c:pt>
                <c:pt idx="3">
                  <c:v>718</c:v>
                </c:pt>
                <c:pt idx="4">
                  <c:v>504</c:v>
                </c:pt>
                <c:pt idx="5">
                  <c:v>357</c:v>
                </c:pt>
                <c:pt idx="6">
                  <c:v>699</c:v>
                </c:pt>
                <c:pt idx="7">
                  <c:v>583</c:v>
                </c:pt>
                <c:pt idx="8">
                  <c:v>513</c:v>
                </c:pt>
              </c:numCache>
            </c:numRef>
          </c:val>
        </c:ser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BOLETIN!$A$220:$A$228</c:f>
              <c:strCache>
                <c:ptCount val="9"/>
                <c:pt idx="0">
                  <c:v>JC Jauja</c:v>
                </c:pt>
                <c:pt idx="1">
                  <c:v>JC Trans Pampas</c:v>
                </c:pt>
                <c:pt idx="2">
                  <c:v>1º JC Hyo</c:v>
                </c:pt>
                <c:pt idx="3">
                  <c:v>2º JC Hyo</c:v>
                </c:pt>
                <c:pt idx="4">
                  <c:v>3º JC Hyo</c:v>
                </c:pt>
                <c:pt idx="5">
                  <c:v>4º JC Hyo</c:v>
                </c:pt>
                <c:pt idx="6">
                  <c:v>5º JC Hyo</c:v>
                </c:pt>
                <c:pt idx="7">
                  <c:v>6º JC Hyo</c:v>
                </c:pt>
                <c:pt idx="8">
                  <c:v>JC. Concepción</c:v>
                </c:pt>
              </c:strCache>
            </c:strRef>
          </c:cat>
          <c:val>
            <c:numRef>
              <c:f>BOLETIN!$M$220:$M$228</c:f>
              <c:numCache>
                <c:formatCode>#\ ###\ ##0</c:formatCode>
                <c:ptCount val="9"/>
                <c:pt idx="0">
                  <c:v>348</c:v>
                </c:pt>
                <c:pt idx="1">
                  <c:v>225</c:v>
                </c:pt>
                <c:pt idx="2">
                  <c:v>89</c:v>
                </c:pt>
                <c:pt idx="3">
                  <c:v>90</c:v>
                </c:pt>
                <c:pt idx="4">
                  <c:v>116</c:v>
                </c:pt>
                <c:pt idx="5">
                  <c:v>135</c:v>
                </c:pt>
                <c:pt idx="6">
                  <c:v>97</c:v>
                </c:pt>
                <c:pt idx="7">
                  <c:v>115</c:v>
                </c:pt>
                <c:pt idx="8">
                  <c:v>217</c:v>
                </c:pt>
              </c:numCache>
            </c:numRef>
          </c:val>
        </c:ser>
        <c:overlap val="-25"/>
        <c:axId val="268391552"/>
        <c:axId val="562663424"/>
      </c:barChart>
      <c:catAx>
        <c:axId val="2683915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62663424"/>
        <c:crosses val="autoZero"/>
        <c:auto val="1"/>
        <c:lblAlgn val="ctr"/>
        <c:lblOffset val="100"/>
      </c:catAx>
      <c:valAx>
        <c:axId val="562663424"/>
        <c:scaling>
          <c:orientation val="minMax"/>
        </c:scaling>
        <c:delete val="1"/>
        <c:axPos val="l"/>
        <c:numFmt formatCode="#\ ###\ ##0" sourceLinked="1"/>
        <c:tickLblPos val="nextTo"/>
        <c:crossAx val="268391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221169387725086"/>
          <c:y val="0.22272818951066328"/>
          <c:w val="0.45085062107349588"/>
          <c:h val="6.6158027956429138E-2"/>
        </c:manualLayout>
      </c:layout>
      <c:txPr>
        <a:bodyPr/>
        <a:lstStyle/>
        <a:p>
          <a:pPr>
            <a:defRPr lang="es-PE"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PENALES LIQUIDADORES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MARZO 2019</a:t>
            </a:r>
          </a:p>
        </c:rich>
      </c:tx>
      <c:layout>
        <c:manualLayout>
          <c:xMode val="edge"/>
          <c:yMode val="edge"/>
          <c:x val="0.27700219336310578"/>
          <c:y val="3.9555961301938704E-2"/>
        </c:manualLayout>
      </c:layout>
    </c:title>
    <c:plotArea>
      <c:layout>
        <c:manualLayout>
          <c:layoutTarget val="inner"/>
          <c:xMode val="edge"/>
          <c:yMode val="edge"/>
          <c:x val="8.4232506925850767E-4"/>
          <c:y val="0.28735861088145787"/>
          <c:w val="0.93787575150301095"/>
          <c:h val="0.62802080507624991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BOLETIN!$A$269:$A$274</c:f>
              <c:strCache>
                <c:ptCount val="2"/>
                <c:pt idx="0">
                  <c:v>1º JPLq. Hyo</c:v>
                </c:pt>
                <c:pt idx="1">
                  <c:v>2º JPLq. Hyo</c:v>
                </c:pt>
              </c:strCache>
            </c:strRef>
          </c:cat>
          <c:val>
            <c:numRef>
              <c:f>BOLETIN!$B$269:$B$274</c:f>
              <c:numCache>
                <c:formatCode>#\ ###\ ##0</c:formatCode>
                <c:ptCount val="2"/>
                <c:pt idx="0">
                  <c:v>71</c:v>
                </c:pt>
                <c:pt idx="1">
                  <c:v>81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BOLETIN!$A$269:$A$274</c:f>
              <c:strCache>
                <c:ptCount val="2"/>
                <c:pt idx="0">
                  <c:v>1º JPLq. Hyo</c:v>
                </c:pt>
                <c:pt idx="1">
                  <c:v>2º JPLq. Hyo</c:v>
                </c:pt>
              </c:strCache>
            </c:strRef>
          </c:cat>
          <c:val>
            <c:numRef>
              <c:f>BOLETIN!$M$269:$M$274</c:f>
              <c:numCache>
                <c:formatCode>#\ ###\ ##0</c:formatCode>
                <c:ptCount val="2"/>
                <c:pt idx="0">
                  <c:v>29</c:v>
                </c:pt>
                <c:pt idx="1">
                  <c:v>18</c:v>
                </c:pt>
              </c:numCache>
            </c:numRef>
          </c:val>
        </c:ser>
        <c:overlap val="-25"/>
        <c:axId val="563017984"/>
        <c:axId val="563085312"/>
      </c:barChart>
      <c:catAx>
        <c:axId val="5630179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63085312"/>
        <c:crosses val="autoZero"/>
        <c:auto val="1"/>
        <c:lblAlgn val="ctr"/>
        <c:lblOffset val="100"/>
      </c:catAx>
      <c:valAx>
        <c:axId val="563085312"/>
        <c:scaling>
          <c:orientation val="minMax"/>
        </c:scaling>
        <c:delete val="1"/>
        <c:axPos val="l"/>
        <c:numFmt formatCode="#\ ###\ ##0" sourceLinked="1"/>
        <c:tickLblPos val="nextTo"/>
        <c:crossAx val="563017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165007179713757"/>
          <c:y val="0.23059150214918786"/>
          <c:w val="0.43158979376075346"/>
          <c:h val="6.0386727021441995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 DE TRABAJO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MARZO 2019</a:t>
            </a:r>
          </a:p>
        </c:rich>
      </c:tx>
      <c:layout>
        <c:manualLayout>
          <c:xMode val="edge"/>
          <c:yMode val="edge"/>
          <c:x val="0.23346237151067811"/>
          <c:y val="2.9138091609516581E-2"/>
        </c:manualLayout>
      </c:layout>
    </c:title>
    <c:plotArea>
      <c:layout>
        <c:manualLayout>
          <c:layoutTarget val="inner"/>
          <c:xMode val="edge"/>
          <c:yMode val="edge"/>
          <c:x val="5.8676725719712795E-2"/>
          <c:y val="0.38709677419355126"/>
          <c:w val="0.88888997260501479"/>
          <c:h val="0.50403225806451613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BOLETIN!$A$319:$A$322</c:f>
              <c:strCache>
                <c:ptCount val="4"/>
                <c:pt idx="0">
                  <c:v>1° JT Hyo</c:v>
                </c:pt>
                <c:pt idx="1">
                  <c:v>2° JT Hyo</c:v>
                </c:pt>
                <c:pt idx="2">
                  <c:v>3° JT Hyo</c:v>
                </c:pt>
                <c:pt idx="3">
                  <c:v>JT Trans Hyo</c:v>
                </c:pt>
              </c:strCache>
            </c:strRef>
          </c:cat>
          <c:val>
            <c:numRef>
              <c:f>BOLETIN!$B$319:$B$322</c:f>
              <c:numCache>
                <c:formatCode>#\ ###\ ##0</c:formatCode>
                <c:ptCount val="4"/>
                <c:pt idx="0">
                  <c:v>2491</c:v>
                </c:pt>
                <c:pt idx="1">
                  <c:v>710</c:v>
                </c:pt>
                <c:pt idx="2">
                  <c:v>651</c:v>
                </c:pt>
                <c:pt idx="3">
                  <c:v>1496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BOLETIN!$A$319:$A$322</c:f>
              <c:strCache>
                <c:ptCount val="4"/>
                <c:pt idx="0">
                  <c:v>1° JT Hyo</c:v>
                </c:pt>
                <c:pt idx="1">
                  <c:v>2° JT Hyo</c:v>
                </c:pt>
                <c:pt idx="2">
                  <c:v>3° JT Hyo</c:v>
                </c:pt>
                <c:pt idx="3">
                  <c:v>JT Trans Hyo</c:v>
                </c:pt>
              </c:strCache>
            </c:strRef>
          </c:cat>
          <c:val>
            <c:numRef>
              <c:f>BOLETIN!$M$319:$M$322</c:f>
              <c:numCache>
                <c:formatCode>#\ ###\ ##0</c:formatCode>
                <c:ptCount val="4"/>
                <c:pt idx="0">
                  <c:v>257</c:v>
                </c:pt>
                <c:pt idx="1">
                  <c:v>142</c:v>
                </c:pt>
                <c:pt idx="2">
                  <c:v>159</c:v>
                </c:pt>
                <c:pt idx="3">
                  <c:v>229</c:v>
                </c:pt>
              </c:numCache>
            </c:numRef>
          </c:val>
        </c:ser>
        <c:overlap val="-25"/>
        <c:axId val="563557504"/>
        <c:axId val="563559040"/>
      </c:barChart>
      <c:catAx>
        <c:axId val="5635575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63559040"/>
        <c:crosses val="autoZero"/>
        <c:auto val="1"/>
        <c:lblAlgn val="ctr"/>
        <c:lblOffset val="100"/>
      </c:catAx>
      <c:valAx>
        <c:axId val="563559040"/>
        <c:scaling>
          <c:orientation val="minMax"/>
        </c:scaling>
        <c:delete val="1"/>
        <c:axPos val="l"/>
        <c:numFmt formatCode="#\ ###\ ##0" sourceLinked="1"/>
        <c:tickLblPos val="nextTo"/>
        <c:crossAx val="56355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47709392131227"/>
          <c:y val="0.32435018203369986"/>
          <c:w val="0.54573502282252173"/>
          <c:h val="8.0645161290322565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MIXTOS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 MARZO - 2019</a:t>
            </a:r>
          </a:p>
        </c:rich>
      </c:tx>
      <c:layout>
        <c:manualLayout>
          <c:xMode val="edge"/>
          <c:yMode val="edge"/>
          <c:x val="0.22869517259709737"/>
          <c:y val="3.0422863808690581E-2"/>
        </c:manualLayout>
      </c:layout>
    </c:title>
    <c:plotArea>
      <c:layout>
        <c:manualLayout>
          <c:layoutTarget val="inner"/>
          <c:xMode val="edge"/>
          <c:yMode val="edge"/>
          <c:x val="4.3038001284365905E-2"/>
          <c:y val="0.3099173553719029"/>
          <c:w val="0.92405120404667973"/>
          <c:h val="0.56611570247933884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BOLETIN!$A$381:$A$385</c:f>
              <c:strCache>
                <c:ptCount val="5"/>
                <c:pt idx="0">
                  <c:v>JM Chupaca</c:v>
                </c:pt>
                <c:pt idx="1">
                  <c:v>JM Tarma</c:v>
                </c:pt>
                <c:pt idx="2">
                  <c:v>JM Pampas</c:v>
                </c:pt>
                <c:pt idx="3">
                  <c:v>JM La Oroya</c:v>
                </c:pt>
                <c:pt idx="4">
                  <c:v>JM Junín</c:v>
                </c:pt>
              </c:strCache>
            </c:strRef>
          </c:cat>
          <c:val>
            <c:numRef>
              <c:f>BOLETIN!$B$381:$B$385</c:f>
              <c:numCache>
                <c:formatCode>#\ ###\ ##0</c:formatCode>
                <c:ptCount val="5"/>
                <c:pt idx="0">
                  <c:v>998</c:v>
                </c:pt>
                <c:pt idx="1">
                  <c:v>1018</c:v>
                </c:pt>
                <c:pt idx="2">
                  <c:v>553</c:v>
                </c:pt>
                <c:pt idx="3">
                  <c:v>681</c:v>
                </c:pt>
                <c:pt idx="4">
                  <c:v>294</c:v>
                </c:pt>
              </c:numCache>
            </c:numRef>
          </c:val>
        </c:ser>
        <c:ser>
          <c:idx val="1"/>
          <c:order val="1"/>
          <c:tx>
            <c:v>EXP. RESUELTO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BOLETIN!$A$381:$A$385</c:f>
              <c:strCache>
                <c:ptCount val="5"/>
                <c:pt idx="0">
                  <c:v>JM Chupaca</c:v>
                </c:pt>
                <c:pt idx="1">
                  <c:v>JM Tarma</c:v>
                </c:pt>
                <c:pt idx="2">
                  <c:v>JM Pampas</c:v>
                </c:pt>
                <c:pt idx="3">
                  <c:v>JM La Oroya</c:v>
                </c:pt>
                <c:pt idx="4">
                  <c:v>JM Junín</c:v>
                </c:pt>
              </c:strCache>
            </c:strRef>
          </c:cat>
          <c:val>
            <c:numRef>
              <c:f>BOLETIN!$M$381:$M$385</c:f>
              <c:numCache>
                <c:formatCode>#\ ###\ ##0</c:formatCode>
                <c:ptCount val="5"/>
                <c:pt idx="0">
                  <c:v>324</c:v>
                </c:pt>
                <c:pt idx="1">
                  <c:v>208</c:v>
                </c:pt>
                <c:pt idx="2">
                  <c:v>82</c:v>
                </c:pt>
                <c:pt idx="3">
                  <c:v>156</c:v>
                </c:pt>
                <c:pt idx="4">
                  <c:v>86</c:v>
                </c:pt>
              </c:numCache>
            </c:numRef>
          </c:val>
        </c:ser>
        <c:overlap val="-25"/>
        <c:axId val="564231552"/>
        <c:axId val="564302208"/>
      </c:barChart>
      <c:catAx>
        <c:axId val="5642315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64302208"/>
        <c:crosses val="autoZero"/>
        <c:auto val="1"/>
        <c:lblAlgn val="ctr"/>
        <c:lblOffset val="100"/>
      </c:catAx>
      <c:valAx>
        <c:axId val="564302208"/>
        <c:scaling>
          <c:orientation val="minMax"/>
        </c:scaling>
        <c:delete val="1"/>
        <c:axPos val="l"/>
        <c:numFmt formatCode="#\ ###\ ##0" sourceLinked="1"/>
        <c:tickLblPos val="nextTo"/>
        <c:crossAx val="564231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405089870095352"/>
          <c:y val="0.26446277548639757"/>
          <c:w val="0.53038001262500778"/>
          <c:h val="8.2644669416323008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 DE PAZ LETRADOS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MARZO  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8712605952936582"/>
          <c:y val="3.3754788484337632E-3"/>
        </c:manualLayout>
      </c:layout>
    </c:title>
    <c:plotArea>
      <c:layout>
        <c:manualLayout>
          <c:layoutTarget val="inner"/>
          <c:xMode val="edge"/>
          <c:yMode val="edge"/>
          <c:x val="3.3460803059273451E-2"/>
          <c:y val="0.195822454308094"/>
          <c:w val="0.9235181644359417"/>
          <c:h val="0.6945169712793734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BOLETIN!$A$417:$A$426</c:f>
              <c:strCache>
                <c:ptCount val="10"/>
                <c:pt idx="0">
                  <c:v>1º JPL El Tambo</c:v>
                </c:pt>
                <c:pt idx="1">
                  <c:v>2º JPL El Tambo</c:v>
                </c:pt>
                <c:pt idx="2">
                  <c:v>3º JPL El Tambo</c:v>
                </c:pt>
                <c:pt idx="3">
                  <c:v>1º JPL Hyo</c:v>
                </c:pt>
                <c:pt idx="4">
                  <c:v>2º JPL Hyo</c:v>
                </c:pt>
                <c:pt idx="5">
                  <c:v>3º JPL Hyo</c:v>
                </c:pt>
                <c:pt idx="6">
                  <c:v>JPL Laboral Hyo</c:v>
                </c:pt>
                <c:pt idx="7">
                  <c:v>1° JPL Chilca</c:v>
                </c:pt>
                <c:pt idx="8">
                  <c:v>2º JPL Chilca</c:v>
                </c:pt>
                <c:pt idx="9">
                  <c:v>JPL Chupaca</c:v>
                </c:pt>
              </c:strCache>
            </c:strRef>
          </c:cat>
          <c:val>
            <c:numRef>
              <c:f>BOLETIN!$B$417:$B$426</c:f>
              <c:numCache>
                <c:formatCode>#\ ###\ ##0</c:formatCode>
                <c:ptCount val="10"/>
                <c:pt idx="0">
                  <c:v>693</c:v>
                </c:pt>
                <c:pt idx="1">
                  <c:v>588</c:v>
                </c:pt>
                <c:pt idx="2">
                  <c:v>777</c:v>
                </c:pt>
                <c:pt idx="3">
                  <c:v>830</c:v>
                </c:pt>
                <c:pt idx="4">
                  <c:v>1215</c:v>
                </c:pt>
                <c:pt idx="5">
                  <c:v>867</c:v>
                </c:pt>
                <c:pt idx="6">
                  <c:v>363</c:v>
                </c:pt>
                <c:pt idx="7">
                  <c:v>591</c:v>
                </c:pt>
                <c:pt idx="8">
                  <c:v>461</c:v>
                </c:pt>
                <c:pt idx="9">
                  <c:v>580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BOLETIN!$A$417:$A$426</c:f>
              <c:strCache>
                <c:ptCount val="10"/>
                <c:pt idx="0">
                  <c:v>1º JPL El Tambo</c:v>
                </c:pt>
                <c:pt idx="1">
                  <c:v>2º JPL El Tambo</c:v>
                </c:pt>
                <c:pt idx="2">
                  <c:v>3º JPL El Tambo</c:v>
                </c:pt>
                <c:pt idx="3">
                  <c:v>1º JPL Hyo</c:v>
                </c:pt>
                <c:pt idx="4">
                  <c:v>2º JPL Hyo</c:v>
                </c:pt>
                <c:pt idx="5">
                  <c:v>3º JPL Hyo</c:v>
                </c:pt>
                <c:pt idx="6">
                  <c:v>JPL Laboral Hyo</c:v>
                </c:pt>
                <c:pt idx="7">
                  <c:v>1° JPL Chilca</c:v>
                </c:pt>
                <c:pt idx="8">
                  <c:v>2º JPL Chilca</c:v>
                </c:pt>
                <c:pt idx="9">
                  <c:v>JPL Chupaca</c:v>
                </c:pt>
              </c:strCache>
            </c:strRef>
          </c:cat>
          <c:val>
            <c:numRef>
              <c:f>BOLETIN!$M$417:$M$426</c:f>
              <c:numCache>
                <c:formatCode>#\ ###\ ##0</c:formatCode>
                <c:ptCount val="10"/>
                <c:pt idx="0">
                  <c:v>174</c:v>
                </c:pt>
                <c:pt idx="1">
                  <c:v>126</c:v>
                </c:pt>
                <c:pt idx="2">
                  <c:v>445</c:v>
                </c:pt>
                <c:pt idx="3">
                  <c:v>259</c:v>
                </c:pt>
                <c:pt idx="4">
                  <c:v>250</c:v>
                </c:pt>
                <c:pt idx="5">
                  <c:v>241</c:v>
                </c:pt>
                <c:pt idx="6">
                  <c:v>171</c:v>
                </c:pt>
                <c:pt idx="7">
                  <c:v>207</c:v>
                </c:pt>
                <c:pt idx="8">
                  <c:v>163</c:v>
                </c:pt>
                <c:pt idx="9">
                  <c:v>184</c:v>
                </c:pt>
              </c:numCache>
            </c:numRef>
          </c:val>
        </c:ser>
        <c:overlap val="-25"/>
        <c:axId val="684195840"/>
        <c:axId val="684197760"/>
      </c:barChart>
      <c:catAx>
        <c:axId val="68419584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84197760"/>
        <c:crosses val="autoZero"/>
        <c:auto val="1"/>
        <c:lblAlgn val="ctr"/>
        <c:lblOffset val="100"/>
      </c:catAx>
      <c:valAx>
        <c:axId val="684197760"/>
        <c:scaling>
          <c:orientation val="minMax"/>
        </c:scaling>
        <c:delete val="1"/>
        <c:axPos val="l"/>
        <c:numFmt formatCode="#\ ###\ ##0" sourceLinked="1"/>
        <c:tickLblPos val="nextTo"/>
        <c:crossAx val="684195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861810772697596"/>
          <c:y val="0.18818554991331038"/>
          <c:w val="0.37140131384150632"/>
          <c:h val="7.0886152285794535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image" Target="../media/image5.jpeg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image" Target="../media/image6.jpeg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image" Target="../media/image5.jpeg"/><Relationship Id="rId5" Type="http://schemas.openxmlformats.org/officeDocument/2006/relationships/chart" Target="../charts/chart2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chart" Target="../charts/chart2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22</xdr:row>
      <xdr:rowOff>95250</xdr:rowOff>
    </xdr:from>
    <xdr:to>
      <xdr:col>12</xdr:col>
      <xdr:colOff>333375</xdr:colOff>
      <xdr:row>56</xdr:row>
      <xdr:rowOff>104775</xdr:rowOff>
    </xdr:to>
    <xdr:graphicFrame macro="">
      <xdr:nvGraphicFramePr>
        <xdr:cNvPr id="2694673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0.07974</cdr:x>
      <cdr:y>0.88568</cdr:y>
    </cdr:from>
    <cdr:to>
      <cdr:x>0.99851</cdr:x>
      <cdr:y>0.95972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90525" y="4157170"/>
          <a:ext cx="6930164" cy="306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s-PE" sz="1000"/>
            <a:t>Nota: La ejecución presupuestal considera el gasto del periodo por todo tipo</a:t>
          </a:r>
          <a:r>
            <a:rPr lang="es-PE" sz="1000" baseline="0"/>
            <a:t> de Fuente</a:t>
          </a:r>
          <a:endParaRPr lang="es-PE" sz="1000"/>
        </a:p>
      </cdr:txBody>
    </cdr:sp>
  </cdr:relSizeAnchor>
  <cdr:relSizeAnchor xmlns:cdr="http://schemas.openxmlformats.org/drawingml/2006/chartDrawing">
    <cdr:from>
      <cdr:x>0.33892</cdr:x>
      <cdr:y>0.83573</cdr:y>
    </cdr:from>
    <cdr:to>
      <cdr:x>0.94677</cdr:x>
      <cdr:y>0.87998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886003" y="3996655"/>
          <a:ext cx="34004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PE" sz="1100"/>
            <a:t>2010</a:t>
          </a:r>
          <a:r>
            <a:rPr lang="es-PE" sz="1100" baseline="0"/>
            <a:t>                                                                               2011</a:t>
          </a:r>
          <a:endParaRPr lang="es-PE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1181100</xdr:colOff>
      <xdr:row>59</xdr:row>
      <xdr:rowOff>152400</xdr:rowOff>
    </xdr:from>
    <xdr:to>
      <xdr:col>11</xdr:col>
      <xdr:colOff>19050</xdr:colOff>
      <xdr:row>78</xdr:row>
      <xdr:rowOff>57150</xdr:rowOff>
    </xdr:to>
    <xdr:graphicFrame macro="">
      <xdr:nvGraphicFramePr>
        <xdr:cNvPr id="2692113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49</xdr:row>
      <xdr:rowOff>95250</xdr:rowOff>
    </xdr:from>
    <xdr:to>
      <xdr:col>12</xdr:col>
      <xdr:colOff>104775</xdr:colOff>
      <xdr:row>69</xdr:row>
      <xdr:rowOff>123825</xdr:rowOff>
    </xdr:to>
    <xdr:graphicFrame macro="">
      <xdr:nvGraphicFramePr>
        <xdr:cNvPr id="2700100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21</xdr:row>
      <xdr:rowOff>19050</xdr:rowOff>
    </xdr:from>
    <xdr:to>
      <xdr:col>12</xdr:col>
      <xdr:colOff>609600</xdr:colOff>
      <xdr:row>31</xdr:row>
      <xdr:rowOff>76200</xdr:rowOff>
    </xdr:to>
    <xdr:sp macro="" textlink="">
      <xdr:nvSpPr>
        <xdr:cNvPr id="31168721" name="Picture 2"/>
        <xdr:cNvSpPr>
          <a:spLocks noChangeAspect="1" noChangeArrowheads="1"/>
        </xdr:cNvSpPr>
      </xdr:nvSpPr>
      <xdr:spPr bwMode="auto">
        <a:xfrm>
          <a:off x="5514975" y="1876425"/>
          <a:ext cx="24003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186</xdr:row>
      <xdr:rowOff>57150</xdr:rowOff>
    </xdr:from>
    <xdr:to>
      <xdr:col>15</xdr:col>
      <xdr:colOff>152400</xdr:colOff>
      <xdr:row>206</xdr:row>
      <xdr:rowOff>123825</xdr:rowOff>
    </xdr:to>
    <xdr:graphicFrame macro="">
      <xdr:nvGraphicFramePr>
        <xdr:cNvPr id="31168723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1495424</xdr:colOff>
      <xdr:row>230</xdr:row>
      <xdr:rowOff>57150</xdr:rowOff>
    </xdr:from>
    <xdr:to>
      <xdr:col>19</xdr:col>
      <xdr:colOff>694764</xdr:colOff>
      <xdr:row>258</xdr:row>
      <xdr:rowOff>66675</xdr:rowOff>
    </xdr:to>
    <xdr:graphicFrame macro="">
      <xdr:nvGraphicFramePr>
        <xdr:cNvPr id="3116872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85725</xdr:colOff>
      <xdr:row>276</xdr:row>
      <xdr:rowOff>85725</xdr:rowOff>
    </xdr:from>
    <xdr:to>
      <xdr:col>18</xdr:col>
      <xdr:colOff>457200</xdr:colOff>
      <xdr:row>306</xdr:row>
      <xdr:rowOff>28575</xdr:rowOff>
    </xdr:to>
    <xdr:graphicFrame macro="">
      <xdr:nvGraphicFramePr>
        <xdr:cNvPr id="3116872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390525</xdr:colOff>
      <xdr:row>326</xdr:row>
      <xdr:rowOff>19050</xdr:rowOff>
    </xdr:from>
    <xdr:to>
      <xdr:col>16</xdr:col>
      <xdr:colOff>428625</xdr:colOff>
      <xdr:row>343</xdr:row>
      <xdr:rowOff>114300</xdr:rowOff>
    </xdr:to>
    <xdr:graphicFrame macro="">
      <xdr:nvGraphicFramePr>
        <xdr:cNvPr id="3116872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57150</xdr:colOff>
      <xdr:row>387</xdr:row>
      <xdr:rowOff>47625</xdr:rowOff>
    </xdr:from>
    <xdr:to>
      <xdr:col>17</xdr:col>
      <xdr:colOff>104775</xdr:colOff>
      <xdr:row>404</xdr:row>
      <xdr:rowOff>85725</xdr:rowOff>
    </xdr:to>
    <xdr:graphicFrame macro="">
      <xdr:nvGraphicFramePr>
        <xdr:cNvPr id="31168728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1428750</xdr:colOff>
      <xdr:row>438</xdr:row>
      <xdr:rowOff>66675</xdr:rowOff>
    </xdr:from>
    <xdr:to>
      <xdr:col>18</xdr:col>
      <xdr:colOff>409575</xdr:colOff>
      <xdr:row>461</xdr:row>
      <xdr:rowOff>104775</xdr:rowOff>
    </xdr:to>
    <xdr:graphicFrame macro="">
      <xdr:nvGraphicFramePr>
        <xdr:cNvPr id="31168729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428625</xdr:colOff>
      <xdr:row>152</xdr:row>
      <xdr:rowOff>200025</xdr:rowOff>
    </xdr:from>
    <xdr:to>
      <xdr:col>16</xdr:col>
      <xdr:colOff>257175</xdr:colOff>
      <xdr:row>173</xdr:row>
      <xdr:rowOff>76200</xdr:rowOff>
    </xdr:to>
    <xdr:graphicFrame macro="">
      <xdr:nvGraphicFramePr>
        <xdr:cNvPr id="31168730" name="2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219075</xdr:colOff>
      <xdr:row>120</xdr:row>
      <xdr:rowOff>95250</xdr:rowOff>
    </xdr:from>
    <xdr:to>
      <xdr:col>20</xdr:col>
      <xdr:colOff>47625</xdr:colOff>
      <xdr:row>142</xdr:row>
      <xdr:rowOff>104775</xdr:rowOff>
    </xdr:to>
    <xdr:graphicFrame macro="">
      <xdr:nvGraphicFramePr>
        <xdr:cNvPr id="31168731" name="1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409575</xdr:colOff>
      <xdr:row>120</xdr:row>
      <xdr:rowOff>104775</xdr:rowOff>
    </xdr:from>
    <xdr:to>
      <xdr:col>9</xdr:col>
      <xdr:colOff>333375</xdr:colOff>
      <xdr:row>142</xdr:row>
      <xdr:rowOff>104775</xdr:rowOff>
    </xdr:to>
    <xdr:graphicFrame macro="">
      <xdr:nvGraphicFramePr>
        <xdr:cNvPr id="31168732" name="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1409700</xdr:colOff>
      <xdr:row>462</xdr:row>
      <xdr:rowOff>142875</xdr:rowOff>
    </xdr:from>
    <xdr:to>
      <xdr:col>18</xdr:col>
      <xdr:colOff>381000</xdr:colOff>
      <xdr:row>488</xdr:row>
      <xdr:rowOff>85725</xdr:rowOff>
    </xdr:to>
    <xdr:graphicFrame macro="">
      <xdr:nvGraphicFramePr>
        <xdr:cNvPr id="31168733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1381125</xdr:colOff>
      <xdr:row>489</xdr:row>
      <xdr:rowOff>133350</xdr:rowOff>
    </xdr:from>
    <xdr:to>
      <xdr:col>18</xdr:col>
      <xdr:colOff>409575</xdr:colOff>
      <xdr:row>511</xdr:row>
      <xdr:rowOff>133350</xdr:rowOff>
    </xdr:to>
    <xdr:graphicFrame macro="">
      <xdr:nvGraphicFramePr>
        <xdr:cNvPr id="31168734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323850</xdr:colOff>
      <xdr:row>359</xdr:row>
      <xdr:rowOff>85725</xdr:rowOff>
    </xdr:from>
    <xdr:to>
      <xdr:col>17</xdr:col>
      <xdr:colOff>38100</xdr:colOff>
      <xdr:row>371</xdr:row>
      <xdr:rowOff>38100</xdr:rowOff>
    </xdr:to>
    <xdr:graphicFrame macro="">
      <xdr:nvGraphicFramePr>
        <xdr:cNvPr id="3116873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0</xdr:col>
      <xdr:colOff>1056409</xdr:colOff>
      <xdr:row>24</xdr:row>
      <xdr:rowOff>0</xdr:rowOff>
    </xdr:from>
    <xdr:to>
      <xdr:col>18</xdr:col>
      <xdr:colOff>318082</xdr:colOff>
      <xdr:row>56</xdr:row>
      <xdr:rowOff>96412</xdr:rowOff>
    </xdr:to>
    <xdr:pic>
      <xdr:nvPicPr>
        <xdr:cNvPr id="17" name="16 Imagen" descr="CSJJU.jpg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56409" y="2788227"/>
          <a:ext cx="10397264" cy="5499685"/>
        </a:xfrm>
        <a:prstGeom prst="rect">
          <a:avLst/>
        </a:prstGeom>
      </xdr:spPr>
    </xdr:pic>
    <xdr:clientData/>
  </xdr:twoCellAnchor>
  <xdr:twoCellAnchor>
    <xdr:from>
      <xdr:col>0</xdr:col>
      <xdr:colOff>432955</xdr:colOff>
      <xdr:row>93</xdr:row>
      <xdr:rowOff>17318</xdr:rowOff>
    </xdr:from>
    <xdr:to>
      <xdr:col>20</xdr:col>
      <xdr:colOff>779318</xdr:colOff>
      <xdr:row>98</xdr:row>
      <xdr:rowOff>164109</xdr:rowOff>
    </xdr:to>
    <xdr:grpSp>
      <xdr:nvGrpSpPr>
        <xdr:cNvPr id="18" name="17 Grupo"/>
        <xdr:cNvGrpSpPr/>
      </xdr:nvGrpSpPr>
      <xdr:grpSpPr>
        <a:xfrm>
          <a:off x="432955" y="17888599"/>
          <a:ext cx="12966988" cy="980229"/>
          <a:chOff x="15875" y="32385000"/>
          <a:chExt cx="11953875" cy="889000"/>
        </a:xfrm>
      </xdr:grpSpPr>
      <xdr:pic>
        <xdr:nvPicPr>
          <xdr:cNvPr id="1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15875" y="32416750"/>
            <a:ext cx="946177" cy="857250"/>
          </a:xfrm>
          <a:prstGeom prst="rect">
            <a:avLst/>
          </a:prstGeom>
          <a:noFill/>
        </xdr:spPr>
      </xdr:pic>
      <xdr:pic>
        <xdr:nvPicPr>
          <xdr:cNvPr id="2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92356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185370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2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276139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3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3665872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4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457356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5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550370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6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6411389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7331907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823959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916973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3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10077423" y="32391350"/>
            <a:ext cx="946177" cy="857250"/>
          </a:xfrm>
          <a:prstGeom prst="rect">
            <a:avLst/>
          </a:prstGeom>
          <a:noFill/>
        </xdr:spPr>
      </xdr:pic>
      <xdr:pic>
        <xdr:nvPicPr>
          <xdr:cNvPr id="3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11023573" y="32385000"/>
            <a:ext cx="946177" cy="8572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0.13425</cdr:x>
      <cdr:y>0.85509</cdr:y>
    </cdr:from>
    <cdr:to>
      <cdr:x>0.28869</cdr:x>
      <cdr:y>0.99181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42950" y="2524124"/>
          <a:ext cx="9144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E" sz="1100"/>
            <a:t>1ra Sala Laboral</a:t>
          </a:r>
        </a:p>
      </cdr:txBody>
    </cdr:sp>
  </cdr:relSizeAnchor>
  <cdr:relSizeAnchor xmlns:cdr="http://schemas.openxmlformats.org/drawingml/2006/chartDrawing">
    <cdr:from>
      <cdr:x>0.59359</cdr:x>
      <cdr:y>0.85317</cdr:y>
    </cdr:from>
    <cdr:to>
      <cdr:x>0.75096</cdr:x>
      <cdr:y>0.9894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441700" y="2517775"/>
          <a:ext cx="9144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100"/>
            <a:t>2da Sala Laboral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9525</xdr:rowOff>
    </xdr:from>
    <xdr:to>
      <xdr:col>22</xdr:col>
      <xdr:colOff>314325</xdr:colOff>
      <xdr:row>219</xdr:row>
      <xdr:rowOff>38100</xdr:rowOff>
    </xdr:to>
    <xdr:graphicFrame macro="">
      <xdr:nvGraphicFramePr>
        <xdr:cNvPr id="2966414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258</xdr:row>
      <xdr:rowOff>76200</xdr:rowOff>
    </xdr:from>
    <xdr:to>
      <xdr:col>11</xdr:col>
      <xdr:colOff>238125</xdr:colOff>
      <xdr:row>273</xdr:row>
      <xdr:rowOff>57150</xdr:rowOff>
    </xdr:to>
    <xdr:graphicFrame macro="">
      <xdr:nvGraphicFramePr>
        <xdr:cNvPr id="2966414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294</xdr:row>
      <xdr:rowOff>76200</xdr:rowOff>
    </xdr:from>
    <xdr:to>
      <xdr:col>12</xdr:col>
      <xdr:colOff>428625</xdr:colOff>
      <xdr:row>307</xdr:row>
      <xdr:rowOff>142875</xdr:rowOff>
    </xdr:to>
    <xdr:graphicFrame macro="">
      <xdr:nvGraphicFramePr>
        <xdr:cNvPr id="2966414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733425</xdr:colOff>
      <xdr:row>150</xdr:row>
      <xdr:rowOff>57150</xdr:rowOff>
    </xdr:from>
    <xdr:to>
      <xdr:col>12</xdr:col>
      <xdr:colOff>285750</xdr:colOff>
      <xdr:row>168</xdr:row>
      <xdr:rowOff>19050</xdr:rowOff>
    </xdr:to>
    <xdr:graphicFrame macro="">
      <xdr:nvGraphicFramePr>
        <xdr:cNvPr id="2966414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933450</xdr:colOff>
      <xdr:row>150</xdr:row>
      <xdr:rowOff>76200</xdr:rowOff>
    </xdr:from>
    <xdr:to>
      <xdr:col>22</xdr:col>
      <xdr:colOff>133350</xdr:colOff>
      <xdr:row>168</xdr:row>
      <xdr:rowOff>133350</xdr:rowOff>
    </xdr:to>
    <xdr:graphicFrame macro="">
      <xdr:nvGraphicFramePr>
        <xdr:cNvPr id="29664146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266700</xdr:colOff>
      <xdr:row>222</xdr:row>
      <xdr:rowOff>28575</xdr:rowOff>
    </xdr:from>
    <xdr:to>
      <xdr:col>22</xdr:col>
      <xdr:colOff>571500</xdr:colOff>
      <xdr:row>241</xdr:row>
      <xdr:rowOff>95250</xdr:rowOff>
    </xdr:to>
    <xdr:graphicFrame macro="">
      <xdr:nvGraphicFramePr>
        <xdr:cNvPr id="2966414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76200</xdr:colOff>
      <xdr:row>258</xdr:row>
      <xdr:rowOff>28575</xdr:rowOff>
    </xdr:from>
    <xdr:to>
      <xdr:col>20</xdr:col>
      <xdr:colOff>733425</xdr:colOff>
      <xdr:row>272</xdr:row>
      <xdr:rowOff>152400</xdr:rowOff>
    </xdr:to>
    <xdr:graphicFrame macro="">
      <xdr:nvGraphicFramePr>
        <xdr:cNvPr id="2966414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628650</xdr:colOff>
      <xdr:row>294</xdr:row>
      <xdr:rowOff>85725</xdr:rowOff>
    </xdr:from>
    <xdr:to>
      <xdr:col>22</xdr:col>
      <xdr:colOff>561975</xdr:colOff>
      <xdr:row>308</xdr:row>
      <xdr:rowOff>0</xdr:rowOff>
    </xdr:to>
    <xdr:graphicFrame macro="">
      <xdr:nvGraphicFramePr>
        <xdr:cNvPr id="29664149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647700</xdr:colOff>
      <xdr:row>308</xdr:row>
      <xdr:rowOff>133350</xdr:rowOff>
    </xdr:from>
    <xdr:to>
      <xdr:col>22</xdr:col>
      <xdr:colOff>571500</xdr:colOff>
      <xdr:row>349</xdr:row>
      <xdr:rowOff>114300</xdr:rowOff>
    </xdr:to>
    <xdr:graphicFrame macro="">
      <xdr:nvGraphicFramePr>
        <xdr:cNvPr id="29664150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76200</xdr:colOff>
      <xdr:row>26</xdr:row>
      <xdr:rowOff>19050</xdr:rowOff>
    </xdr:from>
    <xdr:to>
      <xdr:col>12</xdr:col>
      <xdr:colOff>609600</xdr:colOff>
      <xdr:row>36</xdr:row>
      <xdr:rowOff>76200</xdr:rowOff>
    </xdr:to>
    <xdr:sp macro="" textlink="">
      <xdr:nvSpPr>
        <xdr:cNvPr id="29664152" name="Picture 2"/>
        <xdr:cNvSpPr>
          <a:spLocks noChangeAspect="1" noChangeArrowheads="1"/>
        </xdr:cNvSpPr>
      </xdr:nvSpPr>
      <xdr:spPr bwMode="auto">
        <a:xfrm>
          <a:off x="4391025" y="1876425"/>
          <a:ext cx="206692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308</xdr:row>
      <xdr:rowOff>133350</xdr:rowOff>
    </xdr:from>
    <xdr:to>
      <xdr:col>12</xdr:col>
      <xdr:colOff>428625</xdr:colOff>
      <xdr:row>349</xdr:row>
      <xdr:rowOff>114300</xdr:rowOff>
    </xdr:to>
    <xdr:graphicFrame macro="">
      <xdr:nvGraphicFramePr>
        <xdr:cNvPr id="29664154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898072</xdr:colOff>
      <xdr:row>36</xdr:row>
      <xdr:rowOff>40822</xdr:rowOff>
    </xdr:from>
    <xdr:to>
      <xdr:col>20</xdr:col>
      <xdr:colOff>497086</xdr:colOff>
      <xdr:row>67</xdr:row>
      <xdr:rowOff>102015</xdr:rowOff>
    </xdr:to>
    <xdr:pic>
      <xdr:nvPicPr>
        <xdr:cNvPr id="15" name="14 Imagen" descr="CSJJU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98072" y="4041322"/>
          <a:ext cx="10375871" cy="553126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98</xdr:row>
      <xdr:rowOff>0</xdr:rowOff>
    </xdr:from>
    <xdr:to>
      <xdr:col>22</xdr:col>
      <xdr:colOff>25359</xdr:colOff>
      <xdr:row>103</xdr:row>
      <xdr:rowOff>109680</xdr:rowOff>
    </xdr:to>
    <xdr:grpSp>
      <xdr:nvGrpSpPr>
        <xdr:cNvPr id="16" name="15 Grupo"/>
        <xdr:cNvGrpSpPr/>
      </xdr:nvGrpSpPr>
      <xdr:grpSpPr>
        <a:xfrm>
          <a:off x="95250" y="18129607"/>
          <a:ext cx="11938030" cy="912348"/>
          <a:chOff x="15875" y="32385000"/>
          <a:chExt cx="11953875" cy="889000"/>
        </a:xfrm>
      </xdr:grpSpPr>
      <xdr:pic>
        <xdr:nvPicPr>
          <xdr:cNvPr id="1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15875" y="32416750"/>
            <a:ext cx="946177" cy="857250"/>
          </a:xfrm>
          <a:prstGeom prst="rect">
            <a:avLst/>
          </a:prstGeom>
          <a:noFill/>
        </xdr:spPr>
      </xdr:pic>
      <xdr:pic>
        <xdr:nvPicPr>
          <xdr:cNvPr id="1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92356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1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185370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276139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3665872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2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457356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3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550370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4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6411389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5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7331907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6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823959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916973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10077423" y="32391350"/>
            <a:ext cx="946177" cy="857250"/>
          </a:xfrm>
          <a:prstGeom prst="rect">
            <a:avLst/>
          </a:prstGeom>
          <a:noFill/>
        </xdr:spPr>
      </xdr:pic>
      <xdr:pic>
        <xdr:nvPicPr>
          <xdr:cNvPr id="2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11023573" y="32385000"/>
            <a:ext cx="946177" cy="8572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8</xdr:row>
      <xdr:rowOff>19050</xdr:rowOff>
    </xdr:from>
    <xdr:to>
      <xdr:col>12</xdr:col>
      <xdr:colOff>609600</xdr:colOff>
      <xdr:row>18</xdr:row>
      <xdr:rowOff>76200</xdr:rowOff>
    </xdr:to>
    <xdr:sp macro="" textlink="">
      <xdr:nvSpPr>
        <xdr:cNvPr id="4" name="Picture 2"/>
        <xdr:cNvSpPr>
          <a:spLocks noChangeAspect="1" noChangeArrowheads="1"/>
        </xdr:cNvSpPr>
      </xdr:nvSpPr>
      <xdr:spPr bwMode="auto">
        <a:xfrm>
          <a:off x="4391025" y="1876425"/>
          <a:ext cx="206692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126</xdr:row>
      <xdr:rowOff>9525</xdr:rowOff>
    </xdr:from>
    <xdr:to>
      <xdr:col>18</xdr:col>
      <xdr:colOff>409575</xdr:colOff>
      <xdr:row>146</xdr:row>
      <xdr:rowOff>19050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63500</xdr:colOff>
      <xdr:row>17</xdr:row>
      <xdr:rowOff>63500</xdr:rowOff>
    </xdr:from>
    <xdr:to>
      <xdr:col>19</xdr:col>
      <xdr:colOff>660371</xdr:colOff>
      <xdr:row>49</xdr:row>
      <xdr:rowOff>102015</xdr:rowOff>
    </xdr:to>
    <xdr:pic>
      <xdr:nvPicPr>
        <xdr:cNvPr id="7" name="6 Imagen" descr="CSJJU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25" y="3540125"/>
          <a:ext cx="10375871" cy="5531265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76</xdr:row>
      <xdr:rowOff>95250</xdr:rowOff>
    </xdr:from>
    <xdr:to>
      <xdr:col>21</xdr:col>
      <xdr:colOff>129680</xdr:colOff>
      <xdr:row>82</xdr:row>
      <xdr:rowOff>68859</xdr:rowOff>
    </xdr:to>
    <xdr:grpSp>
      <xdr:nvGrpSpPr>
        <xdr:cNvPr id="8" name="7 Grupo"/>
        <xdr:cNvGrpSpPr/>
      </xdr:nvGrpSpPr>
      <xdr:grpSpPr>
        <a:xfrm>
          <a:off x="460375" y="14315515"/>
          <a:ext cx="11782864" cy="914903"/>
          <a:chOff x="15875" y="32385000"/>
          <a:chExt cx="11953875" cy="889000"/>
        </a:xfrm>
      </xdr:grpSpPr>
      <xdr:pic>
        <xdr:nvPicPr>
          <xdr:cNvPr id="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5875" y="32416750"/>
            <a:ext cx="946177" cy="857250"/>
          </a:xfrm>
          <a:prstGeom prst="rect">
            <a:avLst/>
          </a:prstGeom>
          <a:noFill/>
        </xdr:spPr>
      </xdr:pic>
      <xdr:pic>
        <xdr:nvPicPr>
          <xdr:cNvPr id="1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92356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1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85370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12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276139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13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3665872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14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457356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15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550370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16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6411389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1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7331907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1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823959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1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916973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0077423" y="32391350"/>
            <a:ext cx="946177" cy="857250"/>
          </a:xfrm>
          <a:prstGeom prst="rect">
            <a:avLst/>
          </a:prstGeom>
          <a:noFill/>
        </xdr:spPr>
      </xdr:pic>
      <xdr:pic>
        <xdr:nvPicPr>
          <xdr:cNvPr id="2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1023573" y="32385000"/>
            <a:ext cx="946177" cy="8572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0.06413</cdr:x>
      <cdr:y>0.01823</cdr:y>
    </cdr:from>
    <cdr:to>
      <cdr:x>0.975</cdr:x>
      <cdr:y>0.21094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61976" y="66675"/>
          <a:ext cx="798195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 rtl="0"/>
          <a:r>
            <a:rPr lang="es-PE" sz="1100" b="1" i="0" baseline="0">
              <a:latin typeface="+mn-lt"/>
              <a:ea typeface="+mn-ea"/>
              <a:cs typeface="+mn-cs"/>
            </a:rPr>
            <a:t>JUZGADOS   SUBESPECIALIZADOS EN VIOLENCIA  CONTRA   LAS   MUJERES   E    INTEGRANTES DEL GRUPO   FAMILIAR</a:t>
          </a:r>
          <a:endParaRPr lang="es-ES"/>
        </a:p>
        <a:p xmlns:a="http://schemas.openxmlformats.org/drawingml/2006/main">
          <a:pPr algn="ctr" rtl="0"/>
          <a:r>
            <a:rPr lang="es-PE" sz="1100" b="1" i="0" baseline="0">
              <a:latin typeface="+mn-lt"/>
              <a:ea typeface="+mn-ea"/>
              <a:cs typeface="+mn-cs"/>
            </a:rPr>
            <a:t>CARGA  PROCESAL - EXPEDIENTES RESUELTOS - EN TRÁMITE   </a:t>
          </a:r>
          <a:endParaRPr lang="es-ES"/>
        </a:p>
        <a:p xmlns:a="http://schemas.openxmlformats.org/drawingml/2006/main">
          <a:pPr algn="ctr" rtl="0"/>
          <a:r>
            <a:rPr lang="es-PE" sz="1100" b="1" i="0" baseline="0">
              <a:latin typeface="+mn-lt"/>
              <a:ea typeface="+mn-ea"/>
              <a:cs typeface="+mn-cs"/>
            </a:rPr>
            <a:t>Periodo : ENERO  -  MARZO  2019</a:t>
          </a:r>
          <a:endParaRPr lang="es-ES"/>
        </a:p>
        <a:p xmlns:a="http://schemas.openxmlformats.org/drawingml/2006/main">
          <a:pPr algn="ctr"/>
          <a:endParaRPr lang="es-ES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Documento_de_Microsoft_Office_Word_97-20032.doc"/><Relationship Id="rId4" Type="http://schemas.openxmlformats.org/officeDocument/2006/relationships/oleObject" Target="../embeddings/Documento_de_Microsoft_Office_Word_97-2003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Documento_de_Microsoft_Office_Word_97-20033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Documento_de_Microsoft_Office_Word_97-20034.doc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.gob.pe/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://www.pj.gob.pe/" TargetMode="External"/><Relationship Id="rId7" Type="http://schemas.openxmlformats.org/officeDocument/2006/relationships/hyperlink" Target="http://www.pj.gob.pe/" TargetMode="External"/><Relationship Id="rId12" Type="http://schemas.openxmlformats.org/officeDocument/2006/relationships/vmlDrawing" Target="../drawings/vmlDrawing4.vml"/><Relationship Id="rId2" Type="http://schemas.openxmlformats.org/officeDocument/2006/relationships/hyperlink" Target="http://www.pj.gob.pe/" TargetMode="External"/><Relationship Id="rId1" Type="http://schemas.openxmlformats.org/officeDocument/2006/relationships/hyperlink" Target="http://www.pj.gob.pe/" TargetMode="External"/><Relationship Id="rId6" Type="http://schemas.openxmlformats.org/officeDocument/2006/relationships/hyperlink" Target="http://www.pj.gob.pe/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://www.pj.gob.pe/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://www.pj.gob.pe/" TargetMode="External"/><Relationship Id="rId9" Type="http://schemas.openxmlformats.org/officeDocument/2006/relationships/hyperlink" Target="http://www.pj.gob.pe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://www.pj.gob.pe/" TargetMode="External"/><Relationship Id="rId7" Type="http://schemas.openxmlformats.org/officeDocument/2006/relationships/vmlDrawing" Target="../drawings/vmlDrawing5.vml"/><Relationship Id="rId2" Type="http://schemas.openxmlformats.org/officeDocument/2006/relationships/hyperlink" Target="http://www.pj.gob.pe/" TargetMode="External"/><Relationship Id="rId1" Type="http://schemas.openxmlformats.org/officeDocument/2006/relationships/hyperlink" Target="http://www.pj.gob.pe/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pj.gob.p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pj.gob.pe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S99"/>
  <sheetViews>
    <sheetView showGridLines="0" topLeftCell="A49" zoomScale="85" zoomScaleNormal="85" workbookViewId="0">
      <selection activeCell="H74" sqref="H74"/>
    </sheetView>
  </sheetViews>
  <sheetFormatPr baseColWidth="10" defaultRowHeight="12.75"/>
  <cols>
    <col min="1" max="1" width="0.85546875" customWidth="1"/>
    <col min="2" max="2" width="25" customWidth="1"/>
    <col min="3" max="3" width="0.85546875" customWidth="1"/>
    <col min="4" max="4" width="13.42578125" bestFit="1" customWidth="1"/>
    <col min="5" max="5" width="9" customWidth="1"/>
    <col min="6" max="6" width="7" customWidth="1"/>
    <col min="7" max="7" width="0.85546875" customWidth="1"/>
    <col min="8" max="8" width="12.7109375" customWidth="1"/>
    <col min="9" max="9" width="12.7109375" bestFit="1" customWidth="1"/>
    <col min="10" max="10" width="12.28515625" bestFit="1" customWidth="1"/>
    <col min="11" max="11" width="6.42578125" customWidth="1"/>
    <col min="12" max="12" width="11.7109375" customWidth="1"/>
    <col min="13" max="13" width="12.5703125" bestFit="1" customWidth="1"/>
    <col min="14" max="14" width="7.140625" customWidth="1"/>
    <col min="15" max="15" width="12.7109375" bestFit="1" customWidth="1"/>
    <col min="16" max="16" width="29.28515625" style="9" customWidth="1"/>
  </cols>
  <sheetData>
    <row r="1" spans="2:16" ht="18" customHeight="1"/>
    <row r="2" spans="2:16" ht="30" customHeight="1">
      <c r="B2" s="901" t="s">
        <v>76</v>
      </c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3"/>
    </row>
    <row r="3" spans="2:16" ht="30" customHeight="1">
      <c r="B3" s="904" t="s">
        <v>60</v>
      </c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6"/>
    </row>
    <row r="4" spans="2:16" ht="11.25" customHeight="1">
      <c r="B4" s="137"/>
      <c r="C4" s="137"/>
      <c r="D4" s="138"/>
      <c r="E4" s="138"/>
      <c r="F4" s="139"/>
      <c r="G4" s="139"/>
      <c r="H4" s="138"/>
      <c r="I4" s="138"/>
      <c r="J4" s="138"/>
      <c r="K4" s="138"/>
      <c r="L4" s="138"/>
      <c r="M4" s="138"/>
      <c r="N4" s="139"/>
    </row>
    <row r="5" spans="2:16" ht="21" customHeight="1">
      <c r="B5" s="907" t="s">
        <v>77</v>
      </c>
      <c r="C5" s="140"/>
      <c r="D5" s="908" t="s">
        <v>44</v>
      </c>
      <c r="E5" s="909"/>
      <c r="F5" s="910"/>
      <c r="G5" s="141"/>
      <c r="H5" s="908" t="s">
        <v>56</v>
      </c>
      <c r="I5" s="909"/>
      <c r="J5" s="909"/>
      <c r="K5" s="909"/>
      <c r="L5" s="909"/>
      <c r="M5" s="909"/>
      <c r="N5" s="910"/>
    </row>
    <row r="6" spans="2:16" ht="32.25" customHeight="1">
      <c r="B6" s="907"/>
      <c r="C6" s="140"/>
      <c r="D6" s="911" t="s">
        <v>57</v>
      </c>
      <c r="E6" s="913" t="s">
        <v>97</v>
      </c>
      <c r="F6" s="914"/>
      <c r="G6" s="45"/>
      <c r="H6" s="911" t="s">
        <v>89</v>
      </c>
      <c r="I6" s="915" t="s">
        <v>98</v>
      </c>
      <c r="J6" s="915"/>
      <c r="K6" s="915"/>
      <c r="L6" s="915"/>
      <c r="M6" s="915"/>
      <c r="N6" s="915"/>
    </row>
    <row r="7" spans="2:16" ht="36" customHeight="1">
      <c r="B7" s="907"/>
      <c r="C7" s="140"/>
      <c r="D7" s="912"/>
      <c r="E7" s="125" t="s">
        <v>96</v>
      </c>
      <c r="F7" s="126" t="s">
        <v>0</v>
      </c>
      <c r="G7" s="127"/>
      <c r="H7" s="912"/>
      <c r="I7" s="128" t="s">
        <v>45</v>
      </c>
      <c r="J7" s="128" t="s">
        <v>58</v>
      </c>
      <c r="K7" s="128" t="s">
        <v>62</v>
      </c>
      <c r="L7" s="128" t="s">
        <v>32</v>
      </c>
      <c r="M7" s="128" t="s">
        <v>59</v>
      </c>
      <c r="N7" s="129" t="s">
        <v>0</v>
      </c>
    </row>
    <row r="8" spans="2:16" ht="5.25" customHeight="1">
      <c r="B8" s="136"/>
      <c r="C8" s="142"/>
      <c r="D8" s="136"/>
      <c r="E8" s="143" t="s">
        <v>2</v>
      </c>
      <c r="F8" s="144"/>
      <c r="G8" s="145"/>
      <c r="H8" s="136"/>
      <c r="I8" s="143"/>
      <c r="J8" s="143"/>
      <c r="K8" s="143" t="s">
        <v>2</v>
      </c>
      <c r="L8" s="143"/>
      <c r="M8" s="143"/>
      <c r="N8" s="144"/>
    </row>
    <row r="9" spans="2:16" ht="21" customHeight="1">
      <c r="B9" s="146" t="s">
        <v>1</v>
      </c>
      <c r="C9" s="137"/>
      <c r="D9" s="147">
        <f>+D11+D17</f>
        <v>1305434.8019999999</v>
      </c>
      <c r="E9" s="148">
        <f>+E11+E17</f>
        <v>713244.83364999993</v>
      </c>
      <c r="F9" s="149">
        <f>IF(E9&gt;0,E9/D9*100,0)</f>
        <v>54.636572623716518</v>
      </c>
      <c r="G9" s="150"/>
      <c r="H9" s="147">
        <f t="shared" ref="H9:M9" si="0">+H11+H17</f>
        <v>1334635.4950000001</v>
      </c>
      <c r="I9" s="151">
        <f t="shared" si="0"/>
        <v>676842.08280999993</v>
      </c>
      <c r="J9" s="152">
        <f t="shared" si="0"/>
        <v>53596.790309999997</v>
      </c>
      <c r="K9" s="152">
        <f t="shared" si="0"/>
        <v>450.62493999999998</v>
      </c>
      <c r="L9" s="153">
        <f t="shared" si="0"/>
        <v>1116.55178</v>
      </c>
      <c r="M9" s="153">
        <f t="shared" si="0"/>
        <v>732006.04984000011</v>
      </c>
      <c r="N9" s="149">
        <f>IF(M9&gt;0,+M9/H9*100,0)</f>
        <v>54.846889100607953</v>
      </c>
    </row>
    <row r="10" spans="2:16" ht="6.75" customHeight="1">
      <c r="B10" s="136"/>
      <c r="C10" s="142"/>
      <c r="D10" s="136"/>
      <c r="E10" s="142"/>
      <c r="F10" s="145"/>
      <c r="G10" s="145"/>
      <c r="H10" s="136"/>
      <c r="I10" s="142"/>
      <c r="J10" s="142"/>
      <c r="K10" s="142"/>
      <c r="L10" s="142"/>
      <c r="M10" s="142"/>
      <c r="N10" s="145"/>
    </row>
    <row r="11" spans="2:16" s="17" customFormat="1" ht="20.25" customHeight="1">
      <c r="B11" s="154" t="s">
        <v>3</v>
      </c>
      <c r="C11" s="155"/>
      <c r="D11" s="156">
        <f>SUM(D12:D16)</f>
        <v>1123308.6969999999</v>
      </c>
      <c r="E11" s="157">
        <f>SUM(E12:E16)</f>
        <v>688242.45294999995</v>
      </c>
      <c r="F11" s="158">
        <f>IF(E11&gt;0,E11/D11*100,0)</f>
        <v>61.269217872885392</v>
      </c>
      <c r="G11" s="150"/>
      <c r="H11" s="156">
        <f t="shared" ref="H11:M11" si="1">SUM(H12:H16)</f>
        <v>1278346.7760000001</v>
      </c>
      <c r="I11" s="159">
        <f t="shared" si="1"/>
        <v>672634.17780999991</v>
      </c>
      <c r="J11" s="160">
        <f t="shared" si="1"/>
        <v>53596.790309999997</v>
      </c>
      <c r="K11" s="160">
        <f t="shared" si="1"/>
        <v>0</v>
      </c>
      <c r="L11" s="161">
        <f t="shared" si="1"/>
        <v>1004.23278</v>
      </c>
      <c r="M11" s="156">
        <f t="shared" si="1"/>
        <v>727235.20090000005</v>
      </c>
      <c r="N11" s="162">
        <f>IF(M11&gt;0,+M11/H11*100,0)</f>
        <v>56.888726482774032</v>
      </c>
      <c r="O11"/>
      <c r="P11" s="22"/>
    </row>
    <row r="12" spans="2:16" s="17" customFormat="1" ht="17.25" customHeight="1">
      <c r="B12" s="130" t="s">
        <v>68</v>
      </c>
      <c r="C12" s="163"/>
      <c r="D12" s="164">
        <v>732480.10499999998</v>
      </c>
      <c r="E12" s="165">
        <v>456891.17053</v>
      </c>
      <c r="F12" s="166">
        <f t="shared" ref="F12:F19" si="2">IF(E12&gt;0,E12/D12*100,0)</f>
        <v>62.375915388172899</v>
      </c>
      <c r="G12" s="167"/>
      <c r="H12" s="164">
        <v>789558.34299999999</v>
      </c>
      <c r="I12" s="168">
        <v>446363.61047999997</v>
      </c>
      <c r="J12" s="169">
        <v>36046.848899999997</v>
      </c>
      <c r="K12" s="169">
        <v>0</v>
      </c>
      <c r="L12" s="170">
        <v>0</v>
      </c>
      <c r="M12" s="170">
        <f>+I12+J12+K12+L12</f>
        <v>482410.45937999996</v>
      </c>
      <c r="N12" s="166">
        <f t="shared" ref="N12:N19" si="3">IF(M12&gt;0,+M12/H12*100,0)</f>
        <v>61.098772960467599</v>
      </c>
      <c r="O12"/>
      <c r="P12" s="22"/>
    </row>
    <row r="13" spans="2:16" s="17" customFormat="1" ht="17.25" customHeight="1">
      <c r="B13" s="130" t="s">
        <v>67</v>
      </c>
      <c r="C13" s="171"/>
      <c r="D13" s="164">
        <v>120242.526</v>
      </c>
      <c r="E13" s="165">
        <v>80226.465909999999</v>
      </c>
      <c r="F13" s="166">
        <f t="shared" si="2"/>
        <v>66.720542705498389</v>
      </c>
      <c r="G13" s="167"/>
      <c r="H13" s="164">
        <v>121679.3</v>
      </c>
      <c r="I13" s="168">
        <v>80142.017170000006</v>
      </c>
      <c r="J13" s="169">
        <v>0</v>
      </c>
      <c r="K13" s="169">
        <v>0</v>
      </c>
      <c r="L13" s="170">
        <v>0</v>
      </c>
      <c r="M13" s="170">
        <f>+I13+J13+K13+L13</f>
        <v>80142.017170000006</v>
      </c>
      <c r="N13" s="166">
        <f t="shared" si="3"/>
        <v>65.86331214101331</v>
      </c>
      <c r="O13"/>
      <c r="P13" s="22"/>
    </row>
    <row r="14" spans="2:16" s="17" customFormat="1" ht="17.25" customHeight="1">
      <c r="B14" s="130" t="s">
        <v>35</v>
      </c>
      <c r="C14" s="163"/>
      <c r="D14" s="172">
        <v>211913.77</v>
      </c>
      <c r="E14" s="173">
        <v>124675.99458</v>
      </c>
      <c r="F14" s="166">
        <f t="shared" si="2"/>
        <v>58.833361597974502</v>
      </c>
      <c r="G14" s="167"/>
      <c r="H14" s="172">
        <v>347521.76699999999</v>
      </c>
      <c r="I14" s="174">
        <v>133164.01827999999</v>
      </c>
      <c r="J14" s="169">
        <v>17549.941409999999</v>
      </c>
      <c r="K14" s="175">
        <v>0</v>
      </c>
      <c r="L14" s="176">
        <v>1004.23278</v>
      </c>
      <c r="M14" s="176">
        <f>+I14+J14+K14+L14</f>
        <v>151718.19246999998</v>
      </c>
      <c r="N14" s="166">
        <f t="shared" si="3"/>
        <v>43.65717686685219</v>
      </c>
      <c r="O14"/>
      <c r="P14" s="22"/>
    </row>
    <row r="15" spans="2:16" s="17" customFormat="1" ht="17.25" customHeight="1">
      <c r="B15" s="132" t="s">
        <v>32</v>
      </c>
      <c r="C15" s="163"/>
      <c r="D15" s="164">
        <v>31121.08</v>
      </c>
      <c r="E15" s="165">
        <v>7634.5176899999997</v>
      </c>
      <c r="F15" s="166">
        <f t="shared" si="2"/>
        <v>24.531660501499303</v>
      </c>
      <c r="G15" s="167"/>
      <c r="H15" s="164">
        <v>0</v>
      </c>
      <c r="I15" s="168">
        <v>0</v>
      </c>
      <c r="J15" s="169">
        <v>0</v>
      </c>
      <c r="K15" s="169">
        <v>0</v>
      </c>
      <c r="L15" s="170">
        <v>0</v>
      </c>
      <c r="M15" s="170">
        <f>+I15+J15+K15+L15</f>
        <v>0</v>
      </c>
      <c r="N15" s="166">
        <f t="shared" si="3"/>
        <v>0</v>
      </c>
      <c r="O15"/>
      <c r="P15" s="22"/>
    </row>
    <row r="16" spans="2:16" s="17" customFormat="1" ht="17.25" customHeight="1">
      <c r="B16" s="130" t="s">
        <v>36</v>
      </c>
      <c r="C16" s="163"/>
      <c r="D16" s="172">
        <v>27551.216</v>
      </c>
      <c r="E16" s="173">
        <v>18814.304240000001</v>
      </c>
      <c r="F16" s="166">
        <f t="shared" si="2"/>
        <v>68.288471332807958</v>
      </c>
      <c r="G16" s="167"/>
      <c r="H16" s="172">
        <v>19587.366000000002</v>
      </c>
      <c r="I16" s="174">
        <v>12964.53188</v>
      </c>
      <c r="J16" s="175">
        <v>0</v>
      </c>
      <c r="K16" s="175">
        <v>0</v>
      </c>
      <c r="L16" s="176">
        <v>0</v>
      </c>
      <c r="M16" s="176">
        <f>+I16+J16+K16+L16</f>
        <v>12964.53188</v>
      </c>
      <c r="N16" s="166">
        <f t="shared" si="3"/>
        <v>66.188235212432332</v>
      </c>
      <c r="O16"/>
      <c r="P16" s="22"/>
    </row>
    <row r="17" spans="2:16" s="17" customFormat="1" ht="20.25" customHeight="1">
      <c r="B17" s="177" t="s">
        <v>4</v>
      </c>
      <c r="C17" s="155"/>
      <c r="D17" s="178">
        <f>SUM(D18:D19)</f>
        <v>182126.10499999998</v>
      </c>
      <c r="E17" s="179">
        <f>SUM(E18:E19)</f>
        <v>25002.380700000002</v>
      </c>
      <c r="F17" s="180">
        <f t="shared" si="2"/>
        <v>13.728059851716482</v>
      </c>
      <c r="G17" s="150"/>
      <c r="H17" s="178">
        <f t="shared" ref="H17:M17" si="4">SUM(H18:H19)</f>
        <v>56288.718999999997</v>
      </c>
      <c r="I17" s="181">
        <f t="shared" si="4"/>
        <v>4207.9049999999997</v>
      </c>
      <c r="J17" s="182">
        <f t="shared" si="4"/>
        <v>0</v>
      </c>
      <c r="K17" s="182">
        <f t="shared" si="4"/>
        <v>450.62493999999998</v>
      </c>
      <c r="L17" s="183">
        <f t="shared" si="4"/>
        <v>112.319</v>
      </c>
      <c r="M17" s="183">
        <f t="shared" si="4"/>
        <v>4770.8489399999999</v>
      </c>
      <c r="N17" s="180">
        <f t="shared" si="3"/>
        <v>8.4756750993036452</v>
      </c>
      <c r="O17"/>
      <c r="P17" s="22"/>
    </row>
    <row r="18" spans="2:16" s="17" customFormat="1" ht="17.25" customHeight="1">
      <c r="B18" s="132" t="s">
        <v>32</v>
      </c>
      <c r="C18" s="163"/>
      <c r="D18" s="164">
        <v>110365.425</v>
      </c>
      <c r="E18" s="165">
        <v>16778.810600000001</v>
      </c>
      <c r="F18" s="166">
        <f t="shared" si="2"/>
        <v>15.202959260112486</v>
      </c>
      <c r="G18" s="167"/>
      <c r="H18" s="164">
        <v>0</v>
      </c>
      <c r="I18" s="168">
        <v>0</v>
      </c>
      <c r="J18" s="169">
        <v>0</v>
      </c>
      <c r="K18" s="169">
        <v>0</v>
      </c>
      <c r="L18" s="170">
        <v>0</v>
      </c>
      <c r="M18" s="170">
        <f>+I18+J18+K18+L18</f>
        <v>0</v>
      </c>
      <c r="N18" s="166">
        <f t="shared" si="3"/>
        <v>0</v>
      </c>
      <c r="O18"/>
      <c r="P18" s="22"/>
    </row>
    <row r="19" spans="2:16" s="17" customFormat="1" ht="17.25" customHeight="1">
      <c r="B19" s="133" t="s">
        <v>69</v>
      </c>
      <c r="C19" s="163"/>
      <c r="D19" s="184">
        <v>71760.679999999993</v>
      </c>
      <c r="E19" s="185">
        <v>8223.5701000000008</v>
      </c>
      <c r="F19" s="186">
        <f t="shared" si="2"/>
        <v>11.459715961442955</v>
      </c>
      <c r="G19" s="167"/>
      <c r="H19" s="184">
        <v>56288.718999999997</v>
      </c>
      <c r="I19" s="187">
        <v>4207.9049999999997</v>
      </c>
      <c r="J19" s="188">
        <v>0</v>
      </c>
      <c r="K19" s="188">
        <v>450.62493999999998</v>
      </c>
      <c r="L19" s="189">
        <v>112.319</v>
      </c>
      <c r="M19" s="189">
        <f>+I19+J19+K19+L19</f>
        <v>4770.8489399999999</v>
      </c>
      <c r="N19" s="186">
        <f t="shared" si="3"/>
        <v>8.4756750993036452</v>
      </c>
      <c r="O19"/>
      <c r="P19" s="22"/>
    </row>
    <row r="20" spans="2:16" s="17" customFormat="1" ht="7.5" customHeight="1">
      <c r="B20" s="131"/>
      <c r="C20" s="163"/>
      <c r="D20" s="196"/>
      <c r="E20" s="196"/>
      <c r="F20" s="167"/>
      <c r="G20" s="167"/>
      <c r="H20" s="196"/>
      <c r="I20" s="196"/>
      <c r="J20" s="196"/>
      <c r="K20" s="196"/>
      <c r="L20" s="196"/>
      <c r="M20" s="196"/>
      <c r="N20" s="167"/>
      <c r="O20"/>
      <c r="P20" s="22"/>
    </row>
    <row r="21" spans="2:16">
      <c r="I21" s="121"/>
    </row>
    <row r="22" spans="2:16" ht="13.5">
      <c r="B22" s="916" t="s">
        <v>5</v>
      </c>
      <c r="C22" s="916"/>
      <c r="D22" s="916"/>
      <c r="E22" s="916"/>
      <c r="F22" s="916"/>
      <c r="G22" s="916"/>
      <c r="H22" s="916"/>
      <c r="I22" s="916"/>
      <c r="J22" s="916"/>
      <c r="K22" s="916"/>
      <c r="L22" s="916"/>
      <c r="M22" s="916"/>
      <c r="N22" s="916"/>
    </row>
    <row r="23" spans="2:16">
      <c r="C23" s="2"/>
      <c r="G23" s="2"/>
      <c r="O23" s="17"/>
    </row>
    <row r="57" spans="2:13">
      <c r="B57" s="899"/>
      <c r="C57" s="900"/>
      <c r="D57" s="900"/>
      <c r="E57" s="900"/>
      <c r="F57" s="900"/>
      <c r="G57" s="900"/>
      <c r="H57" s="900"/>
      <c r="I57" s="900"/>
      <c r="J57" s="900"/>
      <c r="K57" s="900"/>
      <c r="L57" s="900"/>
      <c r="M57" s="900"/>
    </row>
    <row r="80" spans="4:19">
      <c r="D80" s="42" t="s">
        <v>79</v>
      </c>
      <c r="E80" s="134">
        <v>72.059905999999998</v>
      </c>
      <c r="H80" s="899" t="s">
        <v>93</v>
      </c>
      <c r="I80" s="900"/>
      <c r="J80" s="900"/>
      <c r="K80" s="900"/>
      <c r="L80" s="900"/>
      <c r="M80" s="900"/>
      <c r="N80" s="900"/>
      <c r="O80" s="900"/>
      <c r="P80" s="900"/>
      <c r="Q80" s="900"/>
      <c r="R80" s="900"/>
      <c r="S80" s="900"/>
    </row>
    <row r="81" spans="4:5">
      <c r="D81" s="42" t="s">
        <v>80</v>
      </c>
      <c r="E81" s="134">
        <v>73.190010999999998</v>
      </c>
    </row>
    <row r="82" spans="4:5">
      <c r="D82" s="42" t="s">
        <v>81</v>
      </c>
      <c r="E82" s="134">
        <v>88.855312999999995</v>
      </c>
    </row>
    <row r="83" spans="4:5">
      <c r="D83" s="42" t="s">
        <v>82</v>
      </c>
      <c r="E83" s="134">
        <v>76.285433999999995</v>
      </c>
    </row>
    <row r="84" spans="4:5">
      <c r="D84" s="42" t="s">
        <v>81</v>
      </c>
      <c r="E84" s="134">
        <v>79.872392000000005</v>
      </c>
    </row>
    <row r="85" spans="4:5">
      <c r="D85" s="42" t="s">
        <v>83</v>
      </c>
      <c r="E85" s="134">
        <v>109.186836</v>
      </c>
    </row>
    <row r="86" spans="4:5">
      <c r="D86" s="42" t="s">
        <v>83</v>
      </c>
      <c r="E86" s="134">
        <v>118.64699400000001</v>
      </c>
    </row>
    <row r="87" spans="4:5">
      <c r="D87" s="42" t="s">
        <v>82</v>
      </c>
      <c r="E87" s="134">
        <v>95.262722999999994</v>
      </c>
    </row>
    <row r="88" spans="4:5">
      <c r="D88" s="42" t="s">
        <v>84</v>
      </c>
      <c r="E88" s="134">
        <v>121.43264499999999</v>
      </c>
    </row>
    <row r="89" spans="4:5">
      <c r="D89" s="42" t="s">
        <v>85</v>
      </c>
      <c r="E89" s="134">
        <v>199.150533</v>
      </c>
    </row>
    <row r="90" spans="4:5">
      <c r="D90" s="42" t="s">
        <v>86</v>
      </c>
      <c r="E90" s="134">
        <v>77.710758999999996</v>
      </c>
    </row>
    <row r="91" spans="4:5">
      <c r="D91" s="42" t="s">
        <v>87</v>
      </c>
      <c r="E91" s="134">
        <v>188.401284</v>
      </c>
    </row>
    <row r="92" spans="4:5">
      <c r="D92" s="42" t="s">
        <v>79</v>
      </c>
      <c r="E92" s="135">
        <v>75.037952360000006</v>
      </c>
    </row>
    <row r="93" spans="4:5">
      <c r="D93" s="42" t="s">
        <v>80</v>
      </c>
      <c r="E93" s="135">
        <v>76.858022450000007</v>
      </c>
    </row>
    <row r="94" spans="4:5">
      <c r="D94" s="42" t="s">
        <v>81</v>
      </c>
      <c r="E94" s="135">
        <v>89.92422096</v>
      </c>
    </row>
    <row r="95" spans="4:5">
      <c r="D95" s="42" t="s">
        <v>82</v>
      </c>
      <c r="E95" s="135">
        <v>102.47203928</v>
      </c>
    </row>
    <row r="96" spans="4:5">
      <c r="D96" s="42" t="s">
        <v>81</v>
      </c>
      <c r="E96" s="135">
        <v>84.372476890000002</v>
      </c>
    </row>
    <row r="97" spans="4:5">
      <c r="D97" s="42" t="s">
        <v>83</v>
      </c>
      <c r="E97" s="135">
        <v>88.91274353</v>
      </c>
    </row>
    <row r="98" spans="4:5">
      <c r="D98" s="42" t="s">
        <v>83</v>
      </c>
      <c r="E98" s="135">
        <v>130.095</v>
      </c>
    </row>
    <row r="99" spans="4:5">
      <c r="D99" s="42" t="s">
        <v>82</v>
      </c>
      <c r="E99" s="215">
        <v>84.34</v>
      </c>
    </row>
  </sheetData>
  <mergeCells count="12">
    <mergeCell ref="H80:S80"/>
    <mergeCell ref="B2:N2"/>
    <mergeCell ref="B3:N3"/>
    <mergeCell ref="B5:B7"/>
    <mergeCell ref="D5:F5"/>
    <mergeCell ref="H5:N5"/>
    <mergeCell ref="D6:D7"/>
    <mergeCell ref="E6:F6"/>
    <mergeCell ref="H6:H7"/>
    <mergeCell ref="I6:N6"/>
    <mergeCell ref="B22:N22"/>
    <mergeCell ref="B57:M57"/>
  </mergeCells>
  <printOptions horizontalCentered="1"/>
  <pageMargins left="0.55118110236220474" right="0.35433070866141736" top="0.9055118110236221" bottom="0.6692913385826772" header="0.31496062992125984" footer="0.31496062992125984"/>
  <pageSetup paperSize="9" scale="69" orientation="portrait" r:id="rId1"/>
  <headerFooter>
    <oddFooter>&amp;R&amp;13Pag. &amp;"Arial,Negrita" 03&amp;12</oddFooter>
  </headerFooter>
  <ignoredErrors>
    <ignoredError sqref="D5 H5" numberStoredAsText="1"/>
    <ignoredError sqref="M17" formula="1"/>
  </ignoredErrors>
  <drawing r:id="rId2"/>
  <legacyDrawing r:id="rId3"/>
  <oleObjects>
    <oleObject progId="Word.Document.8" shapeId="73729" r:id="rId4"/>
    <oleObject progId="Word.Document.8" shapeId="73731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C4:V86"/>
  <sheetViews>
    <sheetView showGridLines="0" topLeftCell="A55" zoomScale="85" zoomScaleNormal="85" zoomScaleSheetLayoutView="100" workbookViewId="0">
      <selection activeCell="C5" sqref="C5:M5"/>
    </sheetView>
  </sheetViews>
  <sheetFormatPr baseColWidth="10" defaultRowHeight="12.75"/>
  <cols>
    <col min="3" max="3" width="24.7109375" customWidth="1"/>
    <col min="4" max="4" width="0.85546875" style="1" customWidth="1"/>
    <col min="5" max="5" width="7.7109375" customWidth="1"/>
    <col min="6" max="6" width="11.7109375" customWidth="1"/>
    <col min="7" max="7" width="7.7109375" customWidth="1"/>
    <col min="8" max="8" width="10.140625" customWidth="1"/>
    <col min="9" max="9" width="0.85546875" customWidth="1"/>
    <col min="10" max="10" width="7.7109375" customWidth="1"/>
    <col min="11" max="11" width="11.7109375" customWidth="1"/>
    <col min="12" max="12" width="7.7109375" customWidth="1"/>
    <col min="13" max="13" width="8.7109375" customWidth="1"/>
    <col min="14" max="14" width="8.28515625" style="118" customWidth="1"/>
    <col min="15" max="15" width="11.42578125" style="118" customWidth="1"/>
    <col min="16" max="18" width="8" customWidth="1"/>
    <col min="19" max="19" width="7.42578125" customWidth="1"/>
  </cols>
  <sheetData>
    <row r="4" spans="3:22" ht="30" customHeight="1">
      <c r="C4" s="921" t="s">
        <v>107</v>
      </c>
      <c r="D4" s="922"/>
      <c r="E4" s="922"/>
      <c r="F4" s="922"/>
      <c r="G4" s="922"/>
      <c r="H4" s="922"/>
      <c r="I4" s="922"/>
      <c r="J4" s="922"/>
      <c r="K4" s="922"/>
      <c r="L4" s="922"/>
      <c r="M4" s="923"/>
    </row>
    <row r="5" spans="3:22" ht="20.100000000000001" customHeight="1">
      <c r="C5" s="926" t="s">
        <v>100</v>
      </c>
      <c r="D5" s="927"/>
      <c r="E5" s="927"/>
      <c r="F5" s="927"/>
      <c r="G5" s="927"/>
      <c r="H5" s="927"/>
      <c r="I5" s="927"/>
      <c r="J5" s="927"/>
      <c r="K5" s="927"/>
      <c r="L5" s="927"/>
      <c r="M5" s="928"/>
    </row>
    <row r="6" spans="3:22" s="2" customFormat="1" ht="5.0999999999999996" customHeight="1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120"/>
      <c r="O6" s="120"/>
    </row>
    <row r="7" spans="3:22" ht="18" customHeight="1">
      <c r="C7" s="918" t="s">
        <v>46</v>
      </c>
      <c r="D7" s="18"/>
      <c r="E7" s="929" t="s">
        <v>106</v>
      </c>
      <c r="F7" s="930"/>
      <c r="G7" s="930"/>
      <c r="H7" s="931"/>
      <c r="I7" s="20"/>
      <c r="J7" s="924" t="s">
        <v>105</v>
      </c>
      <c r="K7" s="924"/>
      <c r="L7" s="924"/>
      <c r="M7" s="924"/>
    </row>
    <row r="8" spans="3:22" ht="42" customHeight="1">
      <c r="C8" s="919"/>
      <c r="D8" s="18"/>
      <c r="E8" s="924" t="s">
        <v>92</v>
      </c>
      <c r="F8" s="924"/>
      <c r="G8" s="925" t="s">
        <v>103</v>
      </c>
      <c r="H8" s="925"/>
      <c r="I8" s="21"/>
      <c r="J8" s="925" t="s">
        <v>104</v>
      </c>
      <c r="K8" s="925"/>
      <c r="L8" s="924" t="s">
        <v>70</v>
      </c>
      <c r="M8" s="924"/>
    </row>
    <row r="9" spans="3:22" ht="39.75" customHeight="1">
      <c r="C9" s="920"/>
      <c r="D9" s="18"/>
      <c r="E9" s="97" t="s">
        <v>71</v>
      </c>
      <c r="F9" s="97" t="s">
        <v>64</v>
      </c>
      <c r="G9" s="97" t="s">
        <v>71</v>
      </c>
      <c r="H9" s="97" t="s">
        <v>64</v>
      </c>
      <c r="I9" s="20"/>
      <c r="J9" s="97" t="s">
        <v>71</v>
      </c>
      <c r="K9" s="97" t="s">
        <v>64</v>
      </c>
      <c r="L9" s="97" t="s">
        <v>71</v>
      </c>
      <c r="M9" s="97" t="s">
        <v>63</v>
      </c>
    </row>
    <row r="10" spans="3:22" ht="5.0999999999999996" customHeight="1">
      <c r="C10" s="6"/>
      <c r="D10" s="6"/>
      <c r="E10" s="34"/>
      <c r="F10" s="8"/>
      <c r="G10" s="34"/>
      <c r="H10" s="8"/>
      <c r="I10" s="8"/>
      <c r="J10" s="34"/>
      <c r="K10" s="8"/>
      <c r="L10" s="34"/>
      <c r="M10" s="8"/>
    </row>
    <row r="11" spans="3:22" ht="15" customHeight="1">
      <c r="C11" s="97" t="s">
        <v>74</v>
      </c>
      <c r="D11" s="19"/>
      <c r="E11" s="113">
        <f>SUM(E13:E18)</f>
        <v>353</v>
      </c>
      <c r="F11" s="197">
        <f>SUM(F13:F18)</f>
        <v>152453.61496000001</v>
      </c>
      <c r="G11" s="113">
        <f>SUM(G13:G18)</f>
        <v>673</v>
      </c>
      <c r="H11" s="197">
        <f>SUM(H13:H18)</f>
        <v>294896.28509999998</v>
      </c>
      <c r="I11" s="35"/>
      <c r="J11" s="113">
        <f>SUM(J13:J18)</f>
        <v>0</v>
      </c>
      <c r="K11" s="197">
        <f>SUM(K13:K18)</f>
        <v>0</v>
      </c>
      <c r="L11" s="114">
        <f>+J11/G11*100</f>
        <v>0</v>
      </c>
      <c r="M11" s="96">
        <f>+K11/H11*100</f>
        <v>0</v>
      </c>
    </row>
    <row r="12" spans="3:22" ht="5.0999999999999996" customHeight="1">
      <c r="C12" s="6"/>
      <c r="D12" s="6"/>
      <c r="E12" s="36"/>
      <c r="F12" s="37"/>
      <c r="G12" s="92"/>
      <c r="H12" s="93"/>
      <c r="I12" s="37"/>
      <c r="J12" s="36"/>
      <c r="K12" s="37"/>
      <c r="L12" s="34"/>
      <c r="M12" s="8"/>
    </row>
    <row r="13" spans="3:22" s="17" customFormat="1" ht="14.1" customHeight="1">
      <c r="C13" s="221" t="s">
        <v>52</v>
      </c>
      <c r="D13" s="224">
        <v>172</v>
      </c>
      <c r="E13" s="198">
        <v>172</v>
      </c>
      <c r="F13" s="199">
        <v>5417.1653900000001</v>
      </c>
      <c r="G13" s="198">
        <v>272</v>
      </c>
      <c r="H13" s="199">
        <v>9723.4414800000013</v>
      </c>
      <c r="I13" s="38"/>
      <c r="J13" s="198"/>
      <c r="K13" s="199"/>
      <c r="L13" s="190">
        <f t="shared" ref="L13:M15" si="0">+J13/G13*100</f>
        <v>0</v>
      </c>
      <c r="M13" s="110">
        <f t="shared" si="0"/>
        <v>0</v>
      </c>
      <c r="N13" s="214"/>
      <c r="O13" s="118"/>
      <c r="P13"/>
      <c r="Q13"/>
      <c r="T13"/>
      <c r="U13"/>
      <c r="V13"/>
    </row>
    <row r="14" spans="3:22" s="17" customFormat="1" ht="14.1" customHeight="1">
      <c r="C14" s="222" t="s">
        <v>53</v>
      </c>
      <c r="D14" s="224">
        <v>32</v>
      </c>
      <c r="E14" s="200">
        <v>32</v>
      </c>
      <c r="F14" s="201">
        <v>8985.3582900000001</v>
      </c>
      <c r="G14" s="200">
        <v>59</v>
      </c>
      <c r="H14" s="201">
        <v>16129.40876</v>
      </c>
      <c r="I14" s="38"/>
      <c r="J14" s="200"/>
      <c r="K14" s="201"/>
      <c r="L14" s="31">
        <f t="shared" si="0"/>
        <v>0</v>
      </c>
      <c r="M14" s="111">
        <f t="shared" si="0"/>
        <v>0</v>
      </c>
      <c r="N14" s="214"/>
      <c r="O14" s="118"/>
      <c r="P14"/>
      <c r="Q14"/>
      <c r="T14"/>
      <c r="U14"/>
      <c r="V14"/>
    </row>
    <row r="15" spans="3:22" s="17" customFormat="1" ht="14.1" customHeight="1">
      <c r="C15" s="222" t="s">
        <v>54</v>
      </c>
      <c r="D15" s="224">
        <v>112</v>
      </c>
      <c r="E15" s="200">
        <v>112</v>
      </c>
      <c r="F15" s="201">
        <v>9898.7569000000003</v>
      </c>
      <c r="G15" s="200">
        <v>272</v>
      </c>
      <c r="H15" s="201">
        <v>24266.827590000001</v>
      </c>
      <c r="I15" s="38"/>
      <c r="J15" s="200"/>
      <c r="K15" s="201"/>
      <c r="L15" s="31">
        <f t="shared" si="0"/>
        <v>0</v>
      </c>
      <c r="M15" s="111">
        <f t="shared" si="0"/>
        <v>0</v>
      </c>
      <c r="N15" s="214"/>
      <c r="O15" s="118"/>
      <c r="P15"/>
      <c r="Q15"/>
      <c r="T15"/>
      <c r="U15"/>
      <c r="V15"/>
    </row>
    <row r="16" spans="3:22" s="17" customFormat="1" ht="14.1" customHeight="1">
      <c r="C16" s="222" t="s">
        <v>14</v>
      </c>
      <c r="D16" s="224">
        <v>23</v>
      </c>
      <c r="E16" s="200">
        <v>23</v>
      </c>
      <c r="F16" s="201">
        <v>97993.911240000001</v>
      </c>
      <c r="G16" s="200">
        <v>32</v>
      </c>
      <c r="H16" s="201">
        <v>126168.88427999998</v>
      </c>
      <c r="I16" s="38"/>
      <c r="J16" s="200"/>
      <c r="K16" s="201"/>
      <c r="L16" s="31">
        <f>+J16/E16*100</f>
        <v>0</v>
      </c>
      <c r="M16" s="111">
        <f>+K16/H16*100</f>
        <v>0</v>
      </c>
      <c r="N16" s="214"/>
      <c r="O16" s="118"/>
      <c r="P16"/>
      <c r="Q16"/>
      <c r="T16"/>
      <c r="U16"/>
      <c r="V16"/>
    </row>
    <row r="17" spans="3:22" s="17" customFormat="1" ht="14.1" customHeight="1">
      <c r="C17" s="222" t="s">
        <v>55</v>
      </c>
      <c r="D17" s="224"/>
      <c r="E17" s="200">
        <v>0</v>
      </c>
      <c r="F17" s="201">
        <v>0</v>
      </c>
      <c r="G17" s="200">
        <v>0</v>
      </c>
      <c r="H17" s="201">
        <v>0</v>
      </c>
      <c r="I17" s="38"/>
      <c r="J17" s="200"/>
      <c r="K17" s="201"/>
      <c r="L17" s="31">
        <f>IF(G17&gt;0,+J17/G17*100,0)</f>
        <v>0</v>
      </c>
      <c r="M17" s="111">
        <f>IF(H17&gt;0,+K17/H17*100,0)</f>
        <v>0</v>
      </c>
      <c r="N17" s="214"/>
      <c r="O17" s="118"/>
      <c r="P17"/>
      <c r="Q17"/>
      <c r="T17"/>
      <c r="U17"/>
      <c r="V17"/>
    </row>
    <row r="18" spans="3:22" s="17" customFormat="1" ht="14.1" customHeight="1">
      <c r="C18" s="223" t="s">
        <v>13</v>
      </c>
      <c r="D18" s="224">
        <v>14</v>
      </c>
      <c r="E18" s="202">
        <v>14</v>
      </c>
      <c r="F18" s="203">
        <v>30158.423139999999</v>
      </c>
      <c r="G18" s="202">
        <v>38</v>
      </c>
      <c r="H18" s="203">
        <v>118607.72298999999</v>
      </c>
      <c r="I18" s="38"/>
      <c r="J18" s="202"/>
      <c r="K18" s="203"/>
      <c r="L18" s="32">
        <f>+J18/G18*100</f>
        <v>0</v>
      </c>
      <c r="M18" s="112">
        <f>+K18/H18*100</f>
        <v>0</v>
      </c>
      <c r="N18" s="214"/>
      <c r="O18" s="118"/>
      <c r="P18"/>
      <c r="Q18"/>
      <c r="T18"/>
      <c r="U18"/>
      <c r="V18"/>
    </row>
    <row r="19" spans="3:22" ht="5.0999999999999996" customHeight="1">
      <c r="C19" s="7"/>
      <c r="D19" s="7"/>
      <c r="E19" s="37"/>
      <c r="F19" s="37"/>
      <c r="G19" s="37"/>
      <c r="H19" s="37"/>
      <c r="I19" s="37"/>
      <c r="J19" s="37"/>
      <c r="K19" s="37"/>
      <c r="L19" s="30"/>
      <c r="M19" s="30"/>
    </row>
    <row r="20" spans="3:22" ht="15" customHeight="1">
      <c r="C20" s="98" t="s">
        <v>75</v>
      </c>
      <c r="D20" s="3"/>
      <c r="E20" s="204">
        <f>+E59+E22+E25</f>
        <v>353</v>
      </c>
      <c r="F20" s="205">
        <f>+F59+F22+F25</f>
        <v>152453.61496000001</v>
      </c>
      <c r="G20" s="204">
        <f>+G59+G22+G25</f>
        <v>673</v>
      </c>
      <c r="H20" s="205">
        <f>+H59+H22+H25</f>
        <v>294895.91810000007</v>
      </c>
      <c r="I20" s="39"/>
      <c r="J20" s="204">
        <f>+J22+J25</f>
        <v>0</v>
      </c>
      <c r="K20" s="205">
        <f>+K22+K25</f>
        <v>0</v>
      </c>
      <c r="L20" s="115">
        <f>IF(G20&gt;0,+J20/G20*100,0)</f>
        <v>0</v>
      </c>
      <c r="M20" s="218">
        <f>IF(H20&gt;0,+K20/H20*100,0)</f>
        <v>0</v>
      </c>
    </row>
    <row r="21" spans="3:22" ht="5.0999999999999996" customHeight="1">
      <c r="C21" s="5"/>
      <c r="D21" s="225"/>
      <c r="E21" s="191"/>
      <c r="F21" s="191"/>
      <c r="G21" s="191"/>
      <c r="H21" s="191"/>
      <c r="I21" s="39"/>
      <c r="J21" s="191"/>
      <c r="K21" s="191"/>
      <c r="L21" s="5"/>
      <c r="M21" s="118"/>
    </row>
    <row r="22" spans="3:22" ht="14.1" customHeight="1">
      <c r="C22" s="28" t="s">
        <v>65</v>
      </c>
      <c r="D22" s="13"/>
      <c r="E22" s="206">
        <f>+E23</f>
        <v>67</v>
      </c>
      <c r="F22" s="89">
        <f>+F23</f>
        <v>121118.90224</v>
      </c>
      <c r="G22" s="206">
        <f>+G23</f>
        <v>158</v>
      </c>
      <c r="H22" s="89">
        <f>+H23</f>
        <v>232342.88185000006</v>
      </c>
      <c r="I22" s="40"/>
      <c r="J22" s="206">
        <f>+J23</f>
        <v>0</v>
      </c>
      <c r="K22" s="89">
        <f>+K23</f>
        <v>0</v>
      </c>
      <c r="L22" s="193">
        <f>IF(G22&gt;0,+J22/G22*100,0)</f>
        <v>0</v>
      </c>
      <c r="M22" s="209">
        <f>IF(H22&gt;0,+K22/H22*100,0)</f>
        <v>0</v>
      </c>
      <c r="P22" s="77"/>
    </row>
    <row r="23" spans="3:22" s="17" customFormat="1" ht="14.1" customHeight="1">
      <c r="C23" s="26" t="s">
        <v>66</v>
      </c>
      <c r="D23" s="4"/>
      <c r="E23" s="207">
        <v>67</v>
      </c>
      <c r="F23" s="91">
        <v>121118.90224</v>
      </c>
      <c r="G23" s="207">
        <v>158</v>
      </c>
      <c r="H23" s="91">
        <v>232342.88185000006</v>
      </c>
      <c r="I23" s="40"/>
      <c r="J23" s="207"/>
      <c r="K23" s="91"/>
      <c r="L23" s="194">
        <f>IF(G23&gt;0,+J23/G23*100,0)</f>
        <v>0</v>
      </c>
      <c r="M23" s="210">
        <f>IF(H23&gt;0,+K23/H23*100,0)</f>
        <v>0</v>
      </c>
      <c r="N23" s="214"/>
      <c r="O23" s="216"/>
      <c r="P23" s="77"/>
      <c r="Q23"/>
      <c r="R23"/>
      <c r="S23"/>
      <c r="T23"/>
      <c r="U23"/>
      <c r="V23"/>
    </row>
    <row r="24" spans="3:22" ht="5.0999999999999996" customHeight="1">
      <c r="C24" s="29"/>
      <c r="D24" s="16"/>
      <c r="E24" s="94"/>
      <c r="F24" s="94"/>
      <c r="G24" s="94"/>
      <c r="H24" s="94"/>
      <c r="I24" s="40"/>
      <c r="J24" s="94"/>
      <c r="K24" s="94"/>
      <c r="L24" s="95"/>
      <c r="M24" s="95"/>
    </row>
    <row r="25" spans="3:22" ht="14.1" customHeight="1">
      <c r="C25" s="28" t="s">
        <v>34</v>
      </c>
      <c r="D25" s="14"/>
      <c r="E25" s="206">
        <f>SUM(E26:E56)</f>
        <v>286</v>
      </c>
      <c r="F25" s="89">
        <f>SUM(F26:F56)</f>
        <v>31334.71272</v>
      </c>
      <c r="G25" s="206">
        <f>SUM(G26:G56)</f>
        <v>515</v>
      </c>
      <c r="H25" s="89">
        <f>SUM(H26:H56)</f>
        <v>62553.03624999999</v>
      </c>
      <c r="I25" s="40"/>
      <c r="J25" s="206">
        <f>SUM(J26:J56)</f>
        <v>0</v>
      </c>
      <c r="K25" s="89">
        <f>SUM(K26:K56)</f>
        <v>0</v>
      </c>
      <c r="L25" s="193">
        <f t="shared" ref="L25:M27" si="1">IF(G25&gt;0,+J25/G25*100,0)</f>
        <v>0</v>
      </c>
      <c r="M25" s="209">
        <f t="shared" si="1"/>
        <v>0</v>
      </c>
    </row>
    <row r="26" spans="3:22" s="17" customFormat="1" ht="14.1" customHeight="1">
      <c r="C26" s="27" t="s">
        <v>15</v>
      </c>
      <c r="D26" s="12"/>
      <c r="E26" s="208">
        <v>15</v>
      </c>
      <c r="F26" s="90">
        <v>712.77260999999999</v>
      </c>
      <c r="G26" s="208">
        <v>17</v>
      </c>
      <c r="H26" s="90">
        <v>1081.95064</v>
      </c>
      <c r="I26" s="40"/>
      <c r="J26" s="208"/>
      <c r="K26" s="90"/>
      <c r="L26" s="195">
        <f t="shared" si="1"/>
        <v>0</v>
      </c>
      <c r="M26" s="211">
        <f t="shared" si="1"/>
        <v>0</v>
      </c>
      <c r="N26" s="118"/>
      <c r="O26" s="118">
        <v>286</v>
      </c>
      <c r="P26">
        <v>494</v>
      </c>
      <c r="Q26"/>
      <c r="R26"/>
      <c r="S26"/>
      <c r="T26"/>
      <c r="U26"/>
      <c r="V26"/>
    </row>
    <row r="27" spans="3:22" s="17" customFormat="1" ht="14.1" customHeight="1">
      <c r="C27" s="23" t="s">
        <v>16</v>
      </c>
      <c r="D27" s="12"/>
      <c r="E27" s="208">
        <v>8</v>
      </c>
      <c r="F27" s="90">
        <v>594.55807000000004</v>
      </c>
      <c r="G27" s="208">
        <v>11</v>
      </c>
      <c r="H27" s="90">
        <v>912.82627000000002</v>
      </c>
      <c r="I27" s="40"/>
      <c r="J27" s="208"/>
      <c r="K27" s="90"/>
      <c r="L27" s="195">
        <f t="shared" si="1"/>
        <v>0</v>
      </c>
      <c r="M27" s="211">
        <f t="shared" si="1"/>
        <v>0</v>
      </c>
      <c r="N27" s="118"/>
      <c r="O27" s="118"/>
      <c r="P27"/>
      <c r="Q27"/>
      <c r="R27"/>
      <c r="S27"/>
      <c r="T27"/>
      <c r="U27"/>
      <c r="V27"/>
    </row>
    <row r="28" spans="3:22" s="17" customFormat="1" ht="14.1" customHeight="1">
      <c r="C28" s="23" t="s">
        <v>17</v>
      </c>
      <c r="D28" s="12"/>
      <c r="E28" s="208">
        <v>6</v>
      </c>
      <c r="F28" s="90">
        <v>609.03075999999999</v>
      </c>
      <c r="G28" s="208">
        <v>12</v>
      </c>
      <c r="H28" s="90">
        <v>1024.4482599999999</v>
      </c>
      <c r="I28" s="40"/>
      <c r="J28" s="208"/>
      <c r="K28" s="90"/>
      <c r="L28" s="195">
        <f t="shared" ref="L28:L55" si="2">IF(G28&gt;0,+J28/G28*100,0)</f>
        <v>0</v>
      </c>
      <c r="M28" s="211">
        <f t="shared" ref="M28:M55" si="3">IF(H28&gt;0,+K28/H28*100,0)</f>
        <v>0</v>
      </c>
      <c r="N28" s="118"/>
      <c r="O28" s="118"/>
      <c r="P28"/>
      <c r="Q28"/>
      <c r="R28"/>
      <c r="S28"/>
      <c r="T28"/>
      <c r="U28"/>
      <c r="V28"/>
    </row>
    <row r="29" spans="3:22" s="17" customFormat="1" ht="14.1" customHeight="1">
      <c r="C29" s="23" t="s">
        <v>18</v>
      </c>
      <c r="D29" s="12"/>
      <c r="E29" s="208">
        <v>23</v>
      </c>
      <c r="F29" s="90">
        <v>3425.7346999999995</v>
      </c>
      <c r="G29" s="208">
        <v>31</v>
      </c>
      <c r="H29" s="90">
        <v>4658.4869399999998</v>
      </c>
      <c r="I29" s="40"/>
      <c r="J29" s="208"/>
      <c r="K29" s="90"/>
      <c r="L29" s="195">
        <f t="shared" si="2"/>
        <v>0</v>
      </c>
      <c r="M29" s="211">
        <f t="shared" si="3"/>
        <v>0</v>
      </c>
      <c r="N29" s="118"/>
      <c r="O29" s="118"/>
      <c r="P29"/>
      <c r="Q29"/>
      <c r="R29"/>
      <c r="S29"/>
      <c r="T29"/>
      <c r="U29"/>
      <c r="V29"/>
    </row>
    <row r="30" spans="3:22" s="17" customFormat="1" ht="14.1" customHeight="1">
      <c r="C30" s="23" t="s">
        <v>19</v>
      </c>
      <c r="D30" s="12"/>
      <c r="E30" s="208">
        <v>4</v>
      </c>
      <c r="F30" s="90">
        <v>660.2604</v>
      </c>
      <c r="G30" s="208">
        <v>9</v>
      </c>
      <c r="H30" s="90">
        <v>940.53690000000006</v>
      </c>
      <c r="I30" s="40"/>
      <c r="J30" s="208"/>
      <c r="K30" s="90"/>
      <c r="L30" s="195">
        <f t="shared" si="2"/>
        <v>0</v>
      </c>
      <c r="M30" s="211">
        <f t="shared" si="3"/>
        <v>0</v>
      </c>
      <c r="N30" s="118"/>
      <c r="O30" s="118"/>
      <c r="P30"/>
      <c r="Q30"/>
      <c r="R30"/>
      <c r="S30"/>
      <c r="T30"/>
      <c r="U30"/>
      <c r="V30"/>
    </row>
    <row r="31" spans="3:22" s="17" customFormat="1" ht="14.1" customHeight="1">
      <c r="C31" s="23" t="s">
        <v>20</v>
      </c>
      <c r="D31" s="12"/>
      <c r="E31" s="208">
        <v>7</v>
      </c>
      <c r="F31" s="90">
        <v>931.71219999999994</v>
      </c>
      <c r="G31" s="208">
        <v>14</v>
      </c>
      <c r="H31" s="90">
        <v>1486.1633299999999</v>
      </c>
      <c r="I31" s="40"/>
      <c r="J31" s="208"/>
      <c r="K31" s="90"/>
      <c r="L31" s="195">
        <f t="shared" si="2"/>
        <v>0</v>
      </c>
      <c r="M31" s="211">
        <f t="shared" si="3"/>
        <v>0</v>
      </c>
      <c r="N31" s="118"/>
      <c r="O31" s="118"/>
      <c r="P31"/>
      <c r="Q31"/>
      <c r="R31"/>
      <c r="S31"/>
      <c r="T31"/>
      <c r="U31"/>
      <c r="V31"/>
    </row>
    <row r="32" spans="3:22" s="17" customFormat="1" ht="14.1" customHeight="1">
      <c r="C32" s="116" t="s">
        <v>37</v>
      </c>
      <c r="D32" s="12"/>
      <c r="E32" s="208">
        <v>6</v>
      </c>
      <c r="F32" s="90">
        <v>957.72014999999999</v>
      </c>
      <c r="G32" s="208">
        <v>14</v>
      </c>
      <c r="H32" s="90">
        <v>1588.4395799999998</v>
      </c>
      <c r="I32" s="40"/>
      <c r="J32" s="208"/>
      <c r="K32" s="90"/>
      <c r="L32" s="195">
        <f t="shared" si="2"/>
        <v>0</v>
      </c>
      <c r="M32" s="211">
        <f t="shared" si="3"/>
        <v>0</v>
      </c>
      <c r="N32" s="118"/>
      <c r="O32" s="118"/>
      <c r="P32"/>
      <c r="Q32"/>
      <c r="R32"/>
      <c r="S32"/>
      <c r="T32"/>
      <c r="U32"/>
      <c r="V32"/>
    </row>
    <row r="33" spans="3:22" s="17" customFormat="1" ht="14.1" customHeight="1">
      <c r="C33" s="23" t="s">
        <v>38</v>
      </c>
      <c r="D33" s="12"/>
      <c r="E33" s="208">
        <v>4</v>
      </c>
      <c r="F33" s="90">
        <v>758.01422000000002</v>
      </c>
      <c r="G33" s="208">
        <v>8</v>
      </c>
      <c r="H33" s="90">
        <v>1225.7229199999999</v>
      </c>
      <c r="I33" s="40"/>
      <c r="J33" s="208"/>
      <c r="K33" s="90"/>
      <c r="L33" s="195">
        <f t="shared" si="2"/>
        <v>0</v>
      </c>
      <c r="M33" s="211">
        <f t="shared" si="3"/>
        <v>0</v>
      </c>
      <c r="N33" s="118"/>
      <c r="O33" s="118"/>
      <c r="P33"/>
      <c r="Q33"/>
      <c r="R33"/>
      <c r="S33"/>
      <c r="T33"/>
      <c r="U33"/>
      <c r="V33"/>
    </row>
    <row r="34" spans="3:22" s="17" customFormat="1" ht="14.1" customHeight="1">
      <c r="C34" s="23" t="s">
        <v>21</v>
      </c>
      <c r="D34" s="12"/>
      <c r="E34" s="208">
        <v>12</v>
      </c>
      <c r="F34" s="90">
        <v>2891.7000600000001</v>
      </c>
      <c r="G34" s="208">
        <v>20</v>
      </c>
      <c r="H34" s="90">
        <v>3287.2674499999998</v>
      </c>
      <c r="I34" s="40"/>
      <c r="J34" s="208"/>
      <c r="K34" s="90"/>
      <c r="L34" s="195">
        <f t="shared" si="2"/>
        <v>0</v>
      </c>
      <c r="M34" s="211">
        <f t="shared" si="3"/>
        <v>0</v>
      </c>
      <c r="N34" s="118"/>
      <c r="O34" s="118"/>
      <c r="P34"/>
      <c r="Q34"/>
      <c r="R34"/>
      <c r="S34"/>
      <c r="T34"/>
      <c r="U34"/>
      <c r="V34"/>
    </row>
    <row r="35" spans="3:22" s="17" customFormat="1" ht="14.1" customHeight="1">
      <c r="C35" s="23" t="s">
        <v>22</v>
      </c>
      <c r="D35" s="12"/>
      <c r="E35" s="208">
        <v>4</v>
      </c>
      <c r="F35" s="90">
        <v>977.85491000000002</v>
      </c>
      <c r="G35" s="208">
        <v>9</v>
      </c>
      <c r="H35" s="90">
        <v>1417.0664100000001</v>
      </c>
      <c r="I35" s="40"/>
      <c r="J35" s="208"/>
      <c r="K35" s="90"/>
      <c r="L35" s="195">
        <f t="shared" si="2"/>
        <v>0</v>
      </c>
      <c r="M35" s="211">
        <f t="shared" si="3"/>
        <v>0</v>
      </c>
      <c r="N35" s="118"/>
      <c r="O35" s="118"/>
      <c r="P35"/>
      <c r="Q35"/>
      <c r="R35"/>
      <c r="S35"/>
      <c r="T35"/>
      <c r="U35"/>
      <c r="V35"/>
    </row>
    <row r="36" spans="3:22" s="17" customFormat="1" ht="14.1" customHeight="1">
      <c r="C36" s="24" t="s">
        <v>39</v>
      </c>
      <c r="D36" s="15"/>
      <c r="E36" s="208">
        <v>8</v>
      </c>
      <c r="F36" s="90">
        <v>580.9996799999999</v>
      </c>
      <c r="G36" s="208">
        <v>14</v>
      </c>
      <c r="H36" s="90">
        <v>900.19612999999993</v>
      </c>
      <c r="I36" s="40"/>
      <c r="J36" s="208"/>
      <c r="K36" s="90"/>
      <c r="L36" s="195">
        <f t="shared" si="2"/>
        <v>0</v>
      </c>
      <c r="M36" s="211">
        <f t="shared" si="3"/>
        <v>0</v>
      </c>
      <c r="N36" s="118"/>
      <c r="O36" s="118"/>
      <c r="P36"/>
      <c r="Q36"/>
      <c r="R36"/>
      <c r="S36"/>
      <c r="T36"/>
      <c r="U36"/>
      <c r="V36"/>
    </row>
    <row r="37" spans="3:22" s="17" customFormat="1" ht="14.1" customHeight="1">
      <c r="C37" s="23" t="s">
        <v>40</v>
      </c>
      <c r="D37" s="12"/>
      <c r="E37" s="208">
        <v>9</v>
      </c>
      <c r="F37" s="90">
        <v>776.4375</v>
      </c>
      <c r="G37" s="208">
        <v>17</v>
      </c>
      <c r="H37" s="90">
        <v>1470.9877799999999</v>
      </c>
      <c r="I37" s="40"/>
      <c r="J37" s="208"/>
      <c r="K37" s="90"/>
      <c r="L37" s="195">
        <f t="shared" si="2"/>
        <v>0</v>
      </c>
      <c r="M37" s="211">
        <f t="shared" si="3"/>
        <v>0</v>
      </c>
      <c r="N37" s="118"/>
      <c r="O37" s="118"/>
      <c r="P37"/>
      <c r="Q37"/>
      <c r="R37"/>
      <c r="S37"/>
      <c r="T37"/>
      <c r="U37"/>
      <c r="V37"/>
    </row>
    <row r="38" spans="3:22" s="17" customFormat="1" ht="14.1" customHeight="1">
      <c r="C38" s="23" t="s">
        <v>23</v>
      </c>
      <c r="D38" s="12"/>
      <c r="E38" s="208">
        <v>6</v>
      </c>
      <c r="F38" s="90">
        <v>917.44059000000004</v>
      </c>
      <c r="G38" s="208">
        <v>16</v>
      </c>
      <c r="H38" s="90">
        <v>1443.0223900000001</v>
      </c>
      <c r="I38" s="40"/>
      <c r="J38" s="208"/>
      <c r="K38" s="90"/>
      <c r="L38" s="195">
        <f t="shared" si="2"/>
        <v>0</v>
      </c>
      <c r="M38" s="211">
        <f t="shared" si="3"/>
        <v>0</v>
      </c>
      <c r="N38" s="118"/>
      <c r="O38" s="118">
        <f>32.6+32.5</f>
        <v>65.099999999999994</v>
      </c>
      <c r="P38"/>
      <c r="Q38"/>
      <c r="R38"/>
      <c r="S38"/>
      <c r="T38"/>
      <c r="U38"/>
      <c r="V38"/>
    </row>
    <row r="39" spans="3:22" s="17" customFormat="1" ht="14.1" customHeight="1">
      <c r="C39" s="23" t="s">
        <v>41</v>
      </c>
      <c r="D39" s="12"/>
      <c r="E39" s="208">
        <v>8</v>
      </c>
      <c r="F39" s="90">
        <v>1223.0332599999999</v>
      </c>
      <c r="G39" s="208">
        <v>31</v>
      </c>
      <c r="H39" s="90">
        <v>3330.3635399999998</v>
      </c>
      <c r="I39" s="40"/>
      <c r="J39" s="208"/>
      <c r="K39" s="90"/>
      <c r="L39" s="195">
        <f t="shared" si="2"/>
        <v>0</v>
      </c>
      <c r="M39" s="211">
        <f t="shared" si="3"/>
        <v>0</v>
      </c>
      <c r="N39" s="118"/>
      <c r="O39" s="118">
        <v>32.5</v>
      </c>
      <c r="P39"/>
      <c r="Q39"/>
      <c r="R39"/>
      <c r="S39"/>
      <c r="T39"/>
      <c r="U39"/>
      <c r="V39"/>
    </row>
    <row r="40" spans="3:22" s="17" customFormat="1" ht="14.1" customHeight="1">
      <c r="C40" s="23" t="s">
        <v>24</v>
      </c>
      <c r="D40" s="12"/>
      <c r="E40" s="208">
        <v>9</v>
      </c>
      <c r="F40" s="90">
        <v>979.6296000000001</v>
      </c>
      <c r="G40" s="208">
        <v>20</v>
      </c>
      <c r="H40" s="90">
        <v>2349.27441</v>
      </c>
      <c r="I40" s="40"/>
      <c r="J40" s="208"/>
      <c r="K40" s="90"/>
      <c r="L40" s="195">
        <f t="shared" si="2"/>
        <v>0</v>
      </c>
      <c r="M40" s="211">
        <f t="shared" si="3"/>
        <v>0</v>
      </c>
      <c r="N40" s="118"/>
      <c r="O40" s="118">
        <f>+O38+O39</f>
        <v>97.6</v>
      </c>
      <c r="P40"/>
      <c r="Q40"/>
      <c r="R40"/>
      <c r="S40"/>
      <c r="T40"/>
      <c r="U40"/>
      <c r="V40"/>
    </row>
    <row r="41" spans="3:22" s="17" customFormat="1" ht="14.1" customHeight="1">
      <c r="C41" s="23" t="s">
        <v>25</v>
      </c>
      <c r="D41" s="12"/>
      <c r="E41" s="208">
        <v>19</v>
      </c>
      <c r="F41" s="90">
        <v>2467.3133600000006</v>
      </c>
      <c r="G41" s="208">
        <v>29</v>
      </c>
      <c r="H41" s="90">
        <v>3194.5688300000006</v>
      </c>
      <c r="I41" s="40"/>
      <c r="J41" s="208"/>
      <c r="K41" s="90"/>
      <c r="L41" s="195">
        <f t="shared" si="2"/>
        <v>0</v>
      </c>
      <c r="M41" s="211">
        <f t="shared" si="3"/>
        <v>0</v>
      </c>
      <c r="N41" s="118"/>
      <c r="O41" s="118">
        <v>100</v>
      </c>
      <c r="P41"/>
      <c r="Q41"/>
      <c r="R41"/>
      <c r="S41"/>
      <c r="T41"/>
      <c r="U41"/>
      <c r="V41"/>
    </row>
    <row r="42" spans="3:22" s="17" customFormat="1" ht="14.1" customHeight="1">
      <c r="C42" s="23" t="s">
        <v>12</v>
      </c>
      <c r="D42" s="12"/>
      <c r="E42" s="208">
        <v>12</v>
      </c>
      <c r="F42" s="90">
        <v>1177.5788799999998</v>
      </c>
      <c r="G42" s="208">
        <v>49</v>
      </c>
      <c r="H42" s="90">
        <v>12609.635039999999</v>
      </c>
      <c r="I42" s="40"/>
      <c r="J42" s="208"/>
      <c r="K42" s="90"/>
      <c r="L42" s="195">
        <f t="shared" si="2"/>
        <v>0</v>
      </c>
      <c r="M42" s="211">
        <f t="shared" si="3"/>
        <v>0</v>
      </c>
      <c r="N42" s="118"/>
      <c r="O42" s="118">
        <f>+O41-O40</f>
        <v>2.4000000000000057</v>
      </c>
      <c r="P42"/>
      <c r="Q42"/>
      <c r="R42"/>
      <c r="S42"/>
      <c r="T42"/>
      <c r="U42"/>
      <c r="V42"/>
    </row>
    <row r="43" spans="3:22" s="17" customFormat="1" ht="14.1" customHeight="1">
      <c r="C43" s="23" t="s">
        <v>42</v>
      </c>
      <c r="D43" s="12"/>
      <c r="E43" s="208">
        <v>7</v>
      </c>
      <c r="F43" s="90">
        <v>869.04363999999998</v>
      </c>
      <c r="G43" s="208">
        <v>14</v>
      </c>
      <c r="H43" s="90">
        <v>1393.54627</v>
      </c>
      <c r="I43" s="40"/>
      <c r="J43" s="208"/>
      <c r="K43" s="90"/>
      <c r="L43" s="195">
        <f t="shared" si="2"/>
        <v>0</v>
      </c>
      <c r="M43" s="211">
        <f t="shared" si="3"/>
        <v>0</v>
      </c>
      <c r="N43" s="118"/>
      <c r="O43" s="118"/>
      <c r="P43"/>
      <c r="Q43"/>
      <c r="R43"/>
      <c r="S43"/>
      <c r="T43"/>
      <c r="U43"/>
      <c r="V43"/>
    </row>
    <row r="44" spans="3:22" s="17" customFormat="1" ht="14.1" customHeight="1">
      <c r="C44" s="23" t="s">
        <v>47</v>
      </c>
      <c r="D44" s="12"/>
      <c r="E44" s="208">
        <v>8</v>
      </c>
      <c r="F44" s="90">
        <v>300.97000000000003</v>
      </c>
      <c r="G44" s="208">
        <v>12</v>
      </c>
      <c r="H44" s="90">
        <v>1013.2703999999999</v>
      </c>
      <c r="I44" s="40"/>
      <c r="J44" s="208"/>
      <c r="K44" s="90"/>
      <c r="L44" s="195">
        <f t="shared" si="2"/>
        <v>0</v>
      </c>
      <c r="M44" s="211">
        <f t="shared" si="3"/>
        <v>0</v>
      </c>
      <c r="N44" s="118"/>
      <c r="O44" s="118"/>
      <c r="P44"/>
      <c r="Q44"/>
      <c r="R44"/>
      <c r="S44"/>
      <c r="T44"/>
      <c r="U44"/>
      <c r="V44"/>
    </row>
    <row r="45" spans="3:22" s="17" customFormat="1" ht="14.1" customHeight="1">
      <c r="C45" s="23" t="s">
        <v>11</v>
      </c>
      <c r="D45" s="12"/>
      <c r="E45" s="208">
        <v>4</v>
      </c>
      <c r="F45" s="90">
        <v>541.77741000000003</v>
      </c>
      <c r="G45" s="208">
        <v>13</v>
      </c>
      <c r="H45" s="90">
        <v>1337.2617300000002</v>
      </c>
      <c r="I45" s="40"/>
      <c r="J45" s="208"/>
      <c r="K45" s="90"/>
      <c r="L45" s="195">
        <f t="shared" si="2"/>
        <v>0</v>
      </c>
      <c r="M45" s="211">
        <f t="shared" si="3"/>
        <v>0</v>
      </c>
      <c r="N45" s="118"/>
      <c r="O45" s="118"/>
      <c r="P45"/>
      <c r="Q45"/>
      <c r="R45"/>
      <c r="S45"/>
      <c r="T45"/>
      <c r="U45"/>
      <c r="V45"/>
    </row>
    <row r="46" spans="3:22" s="17" customFormat="1" ht="14.1" customHeight="1">
      <c r="C46" s="23" t="s">
        <v>26</v>
      </c>
      <c r="D46" s="12"/>
      <c r="E46" s="208">
        <v>8</v>
      </c>
      <c r="F46" s="90">
        <v>883.66756000000009</v>
      </c>
      <c r="G46" s="208">
        <v>7</v>
      </c>
      <c r="H46" s="90">
        <v>960.73027999999999</v>
      </c>
      <c r="I46" s="40"/>
      <c r="J46" s="208"/>
      <c r="K46" s="90"/>
      <c r="L46" s="195">
        <f t="shared" si="2"/>
        <v>0</v>
      </c>
      <c r="M46" s="211">
        <f t="shared" si="3"/>
        <v>0</v>
      </c>
      <c r="N46" s="118"/>
      <c r="O46" s="118"/>
      <c r="P46"/>
      <c r="Q46"/>
      <c r="R46"/>
      <c r="S46"/>
      <c r="T46"/>
      <c r="U46"/>
      <c r="V46"/>
    </row>
    <row r="47" spans="3:22" s="17" customFormat="1" ht="14.1" customHeight="1">
      <c r="C47" s="23" t="s">
        <v>43</v>
      </c>
      <c r="D47" s="12"/>
      <c r="E47" s="208">
        <v>7</v>
      </c>
      <c r="F47" s="90">
        <v>345.63617999999997</v>
      </c>
      <c r="G47" s="208">
        <v>11</v>
      </c>
      <c r="H47" s="90">
        <v>957.47086999999988</v>
      </c>
      <c r="I47" s="40"/>
      <c r="J47" s="208"/>
      <c r="K47" s="90"/>
      <c r="L47" s="195">
        <f t="shared" si="2"/>
        <v>0</v>
      </c>
      <c r="M47" s="211">
        <f t="shared" si="3"/>
        <v>0</v>
      </c>
      <c r="N47" s="118"/>
      <c r="O47" s="118"/>
      <c r="P47"/>
      <c r="Q47"/>
      <c r="R47"/>
      <c r="S47"/>
      <c r="T47"/>
      <c r="U47"/>
      <c r="V47"/>
    </row>
    <row r="48" spans="3:22" s="17" customFormat="1" ht="14.1" customHeight="1">
      <c r="C48" s="24" t="s">
        <v>27</v>
      </c>
      <c r="D48" s="15"/>
      <c r="E48" s="208">
        <v>6</v>
      </c>
      <c r="F48" s="90">
        <v>483.36376000000001</v>
      </c>
      <c r="G48" s="208">
        <v>7</v>
      </c>
      <c r="H48" s="90">
        <v>543.95375999999999</v>
      </c>
      <c r="I48" s="40"/>
      <c r="J48" s="208"/>
      <c r="K48" s="90"/>
      <c r="L48" s="195">
        <f t="shared" si="2"/>
        <v>0</v>
      </c>
      <c r="M48" s="211">
        <f t="shared" si="3"/>
        <v>0</v>
      </c>
      <c r="N48" s="118"/>
      <c r="O48" s="118"/>
      <c r="P48"/>
      <c r="Q48"/>
      <c r="R48"/>
      <c r="S48"/>
      <c r="T48"/>
      <c r="U48"/>
      <c r="V48"/>
    </row>
    <row r="49" spans="3:22" s="17" customFormat="1" ht="14.1" customHeight="1">
      <c r="C49" s="23" t="s">
        <v>9</v>
      </c>
      <c r="D49" s="12"/>
      <c r="E49" s="208">
        <v>19</v>
      </c>
      <c r="F49" s="90">
        <v>1252.15083</v>
      </c>
      <c r="G49" s="208">
        <v>27</v>
      </c>
      <c r="H49" s="90">
        <v>2160.0681999999997</v>
      </c>
      <c r="I49" s="40"/>
      <c r="J49" s="208"/>
      <c r="K49" s="90"/>
      <c r="L49" s="195">
        <f t="shared" si="2"/>
        <v>0</v>
      </c>
      <c r="M49" s="211">
        <f t="shared" si="3"/>
        <v>0</v>
      </c>
      <c r="N49" s="118"/>
      <c r="O49" s="118"/>
      <c r="P49"/>
      <c r="Q49"/>
      <c r="R49"/>
      <c r="S49"/>
      <c r="T49"/>
      <c r="U49"/>
      <c r="V49"/>
    </row>
    <row r="50" spans="3:22" s="17" customFormat="1" ht="14.1" customHeight="1">
      <c r="C50" s="23" t="s">
        <v>10</v>
      </c>
      <c r="D50" s="12"/>
      <c r="E50" s="208">
        <v>10</v>
      </c>
      <c r="F50" s="90">
        <v>777.43306000000007</v>
      </c>
      <c r="G50" s="208">
        <v>17</v>
      </c>
      <c r="H50" s="90">
        <v>2582.0306299999997</v>
      </c>
      <c r="I50" s="40"/>
      <c r="J50" s="208"/>
      <c r="K50" s="90"/>
      <c r="L50" s="195">
        <f t="shared" si="2"/>
        <v>0</v>
      </c>
      <c r="M50" s="211">
        <f t="shared" si="3"/>
        <v>0</v>
      </c>
      <c r="N50" s="118"/>
      <c r="O50" s="118"/>
      <c r="P50"/>
      <c r="Q50"/>
      <c r="R50"/>
      <c r="S50"/>
      <c r="T50"/>
      <c r="U50"/>
      <c r="V50"/>
    </row>
    <row r="51" spans="3:22" s="17" customFormat="1" ht="14.1" customHeight="1">
      <c r="C51" s="23" t="s">
        <v>8</v>
      </c>
      <c r="D51" s="12"/>
      <c r="E51" s="208">
        <v>22</v>
      </c>
      <c r="F51" s="90">
        <v>1290.1906999999999</v>
      </c>
      <c r="G51" s="208">
        <v>29</v>
      </c>
      <c r="H51" s="90">
        <v>2482.2056999999995</v>
      </c>
      <c r="I51" s="40"/>
      <c r="J51" s="208"/>
      <c r="K51" s="90"/>
      <c r="L51" s="195">
        <f t="shared" si="2"/>
        <v>0</v>
      </c>
      <c r="M51" s="211">
        <f t="shared" si="3"/>
        <v>0</v>
      </c>
      <c r="N51" s="118"/>
      <c r="O51" s="118"/>
      <c r="P51"/>
      <c r="Q51"/>
      <c r="R51"/>
      <c r="S51"/>
      <c r="T51"/>
      <c r="U51"/>
      <c r="V51"/>
    </row>
    <row r="52" spans="3:22" s="17" customFormat="1" ht="14.1" customHeight="1">
      <c r="C52" s="23" t="s">
        <v>28</v>
      </c>
      <c r="D52" s="12"/>
      <c r="E52" s="208">
        <v>7</v>
      </c>
      <c r="F52" s="90">
        <v>1331.9431499999998</v>
      </c>
      <c r="G52" s="208">
        <v>15</v>
      </c>
      <c r="H52" s="90">
        <v>2480.1656199999998</v>
      </c>
      <c r="I52" s="40"/>
      <c r="J52" s="208"/>
      <c r="K52" s="90"/>
      <c r="L52" s="195">
        <f t="shared" si="2"/>
        <v>0</v>
      </c>
      <c r="M52" s="211">
        <f t="shared" si="3"/>
        <v>0</v>
      </c>
      <c r="N52" s="118"/>
      <c r="O52" s="118"/>
      <c r="P52"/>
      <c r="Q52"/>
      <c r="R52"/>
      <c r="S52"/>
      <c r="T52"/>
      <c r="U52"/>
      <c r="V52"/>
    </row>
    <row r="53" spans="3:22" s="17" customFormat="1" ht="14.1" customHeight="1">
      <c r="C53" s="23" t="s">
        <v>91</v>
      </c>
      <c r="D53" s="12"/>
      <c r="E53" s="208">
        <v>0</v>
      </c>
      <c r="F53" s="90">
        <v>0</v>
      </c>
      <c r="G53" s="208">
        <v>3</v>
      </c>
      <c r="H53" s="90">
        <v>428.08001999999999</v>
      </c>
      <c r="I53" s="40"/>
      <c r="J53" s="208"/>
      <c r="K53" s="90"/>
      <c r="L53" s="195"/>
      <c r="M53" s="211"/>
      <c r="N53" s="118"/>
      <c r="O53" s="118"/>
      <c r="P53"/>
      <c r="Q53"/>
      <c r="R53"/>
      <c r="S53"/>
      <c r="T53"/>
      <c r="U53"/>
      <c r="V53"/>
    </row>
    <row r="54" spans="3:22" s="17" customFormat="1" ht="14.1" customHeight="1">
      <c r="C54" s="23" t="s">
        <v>7</v>
      </c>
      <c r="D54" s="12"/>
      <c r="E54" s="208">
        <v>4</v>
      </c>
      <c r="F54" s="227">
        <v>984.73165000000006</v>
      </c>
      <c r="G54" s="208">
        <v>5</v>
      </c>
      <c r="H54" s="90">
        <v>1053.7156499999999</v>
      </c>
      <c r="I54" s="40"/>
      <c r="J54" s="208"/>
      <c r="K54" s="90"/>
      <c r="L54" s="195">
        <f t="shared" si="2"/>
        <v>0</v>
      </c>
      <c r="M54" s="211">
        <f t="shared" si="3"/>
        <v>0</v>
      </c>
      <c r="N54" s="118"/>
      <c r="O54" s="118"/>
      <c r="P54"/>
      <c r="Q54"/>
      <c r="R54"/>
      <c r="S54"/>
      <c r="T54"/>
      <c r="U54"/>
      <c r="V54"/>
    </row>
    <row r="55" spans="3:22" s="17" customFormat="1" ht="14.1" customHeight="1">
      <c r="C55" s="23" t="s">
        <v>29</v>
      </c>
      <c r="D55" s="12"/>
      <c r="E55" s="226">
        <v>9</v>
      </c>
      <c r="F55" s="227">
        <v>862.22903000000008</v>
      </c>
      <c r="G55" s="226">
        <v>13</v>
      </c>
      <c r="H55" s="90">
        <v>992.27766000000008</v>
      </c>
      <c r="I55" s="40"/>
      <c r="J55" s="208"/>
      <c r="K55" s="90"/>
      <c r="L55" s="195">
        <f t="shared" si="2"/>
        <v>0</v>
      </c>
      <c r="M55" s="211">
        <f t="shared" si="3"/>
        <v>0</v>
      </c>
      <c r="N55" s="118"/>
      <c r="O55" s="118"/>
      <c r="P55"/>
      <c r="Q55"/>
      <c r="R55"/>
      <c r="S55"/>
      <c r="T55"/>
      <c r="U55"/>
      <c r="V55"/>
    </row>
    <row r="56" spans="3:22" s="17" customFormat="1" ht="14.1" customHeight="1">
      <c r="C56" s="25" t="s">
        <v>30</v>
      </c>
      <c r="D56" s="12"/>
      <c r="E56" s="213">
        <v>15</v>
      </c>
      <c r="F56" s="228">
        <v>769.78480000000002</v>
      </c>
      <c r="G56" s="213">
        <v>21</v>
      </c>
      <c r="H56" s="91">
        <v>1247.3026400000001</v>
      </c>
      <c r="I56" s="40"/>
      <c r="J56" s="213"/>
      <c r="K56" s="90"/>
      <c r="L56" s="194">
        <f>IF(G56&gt;0,+J56/G56*100,0)</f>
        <v>0</v>
      </c>
      <c r="M56" s="210">
        <f>IF(H56&gt;0,+K56/H56*100,0)</f>
        <v>0</v>
      </c>
      <c r="N56" s="118"/>
      <c r="O56" s="118"/>
      <c r="P56"/>
      <c r="Q56"/>
      <c r="R56"/>
      <c r="S56"/>
      <c r="T56"/>
      <c r="U56"/>
      <c r="V56"/>
    </row>
    <row r="57" spans="3:22" ht="5.0999999999999996" customHeight="1">
      <c r="C57" s="5"/>
      <c r="D57" s="225"/>
      <c r="E57" s="41"/>
      <c r="F57" s="41"/>
      <c r="G57" s="41"/>
      <c r="H57" s="41"/>
      <c r="I57" s="41"/>
      <c r="J57" s="41"/>
      <c r="K57" s="192"/>
      <c r="L57" s="10"/>
      <c r="M57" s="11"/>
    </row>
    <row r="58" spans="3:22" ht="5.25" customHeight="1">
      <c r="C58" s="108"/>
      <c r="D58" s="109"/>
      <c r="E58" s="109"/>
      <c r="F58" s="109"/>
      <c r="G58" s="109"/>
      <c r="H58" s="109"/>
      <c r="I58" s="109"/>
      <c r="J58" s="109"/>
      <c r="K58" s="109"/>
      <c r="L58" s="109"/>
      <c r="M58" s="109"/>
    </row>
    <row r="59" spans="3:22" ht="12.95" customHeight="1">
      <c r="C59" s="917" t="s">
        <v>94</v>
      </c>
      <c r="D59" s="917"/>
      <c r="E59" s="917"/>
      <c r="F59" s="917"/>
      <c r="G59" s="917"/>
      <c r="H59" s="917"/>
      <c r="I59" s="917"/>
      <c r="J59" s="917"/>
      <c r="K59" s="917"/>
      <c r="L59" s="917"/>
      <c r="M59" s="107"/>
    </row>
    <row r="74" spans="17:17">
      <c r="Q74" s="17"/>
    </row>
    <row r="75" spans="17:17">
      <c r="Q75" s="17"/>
    </row>
    <row r="76" spans="17:17">
      <c r="Q76" s="17"/>
    </row>
    <row r="77" spans="17:17">
      <c r="Q77" s="17"/>
    </row>
    <row r="78" spans="17:17">
      <c r="Q78" s="17"/>
    </row>
    <row r="79" spans="17:17">
      <c r="Q79" s="17"/>
    </row>
    <row r="80" spans="17:17">
      <c r="Q80" s="17"/>
    </row>
    <row r="81" spans="3:17">
      <c r="Q81" s="17"/>
    </row>
    <row r="84" spans="3:17">
      <c r="E84" t="s">
        <v>88</v>
      </c>
      <c r="F84" s="217" t="s">
        <v>99</v>
      </c>
    </row>
    <row r="85" spans="3:17">
      <c r="C85" t="s">
        <v>31</v>
      </c>
      <c r="E85" s="117">
        <f>H22/1000</f>
        <v>232.34288185000005</v>
      </c>
      <c r="F85" s="117">
        <f>K22/1000</f>
        <v>0</v>
      </c>
    </row>
    <row r="86" spans="3:17">
      <c r="C86" s="42" t="s">
        <v>95</v>
      </c>
      <c r="E86" s="117">
        <f>H25/1000</f>
        <v>62.553036249999991</v>
      </c>
      <c r="F86" s="117">
        <f>K25/1000</f>
        <v>0</v>
      </c>
    </row>
  </sheetData>
  <mergeCells count="10">
    <mergeCell ref="C59:L59"/>
    <mergeCell ref="C7:C9"/>
    <mergeCell ref="C4:M4"/>
    <mergeCell ref="J7:M7"/>
    <mergeCell ref="J8:K8"/>
    <mergeCell ref="L8:M8"/>
    <mergeCell ref="C5:M5"/>
    <mergeCell ref="E8:F8"/>
    <mergeCell ref="G8:H8"/>
    <mergeCell ref="E7:H7"/>
  </mergeCells>
  <phoneticPr fontId="27" type="noConversion"/>
  <printOptions horizontalCentered="1"/>
  <pageMargins left="0.83" right="0.38" top="0.27559055118110237" bottom="0.15" header="0" footer="0"/>
  <pageSetup paperSize="9" scale="78" orientation="portrait" r:id="rId1"/>
  <headerFooter>
    <oddFooter>&amp;R&amp;"Arial Narrow,Normal"&amp;13Pag. &amp;"Arial Narrow,Negrita" 13</oddFooter>
  </headerFooter>
  <drawing r:id="rId2"/>
  <legacyDrawing r:id="rId3"/>
  <oleObjects>
    <oleObject progId="Word.Document.8" shapeId="10244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C5:AC109"/>
  <sheetViews>
    <sheetView showGridLines="0" topLeftCell="A5" zoomScaleSheetLayoutView="55" workbookViewId="0">
      <selection activeCell="G13" sqref="G13"/>
    </sheetView>
  </sheetViews>
  <sheetFormatPr baseColWidth="10" defaultRowHeight="12.75"/>
  <cols>
    <col min="1" max="2" width="11.42578125" style="44"/>
    <col min="3" max="3" width="15.7109375" style="44" customWidth="1"/>
    <col min="4" max="4" width="0.85546875" style="44" customWidth="1"/>
    <col min="5" max="5" width="10.85546875" style="44" customWidth="1"/>
    <col min="6" max="6" width="11.7109375" style="44" customWidth="1"/>
    <col min="7" max="7" width="11" style="44" customWidth="1"/>
    <col min="8" max="8" width="10.7109375" style="44" customWidth="1"/>
    <col min="9" max="9" width="0.85546875" style="44" customWidth="1"/>
    <col min="10" max="10" width="10.7109375" style="44" customWidth="1"/>
    <col min="11" max="11" width="9.7109375" style="44" customWidth="1"/>
    <col min="12" max="12" width="11" style="44" customWidth="1"/>
    <col min="13" max="13" width="10.28515625" style="44" customWidth="1"/>
    <col min="14" max="14" width="0.85546875" style="44" customWidth="1"/>
    <col min="15" max="15" width="8.7109375" style="44" customWidth="1"/>
    <col min="16" max="16" width="7" style="44" customWidth="1"/>
    <col min="17" max="17" width="20.42578125" style="44" bestFit="1" customWidth="1"/>
    <col min="18" max="20" width="13" style="44" bestFit="1" customWidth="1"/>
    <col min="21" max="21" width="11.42578125" style="44"/>
    <col min="22" max="22" width="20.42578125" style="44" bestFit="1" customWidth="1"/>
    <col min="23" max="23" width="12.28515625" style="44" bestFit="1" customWidth="1"/>
    <col min="24" max="25" width="11.5703125" style="44" bestFit="1" customWidth="1"/>
    <col min="26" max="26" width="11.42578125" style="44"/>
    <col min="27" max="28" width="11.5703125" style="44" bestFit="1" customWidth="1"/>
    <col min="29" max="16384" width="11.42578125" style="44"/>
  </cols>
  <sheetData>
    <row r="5" spans="3:28" ht="30" customHeight="1">
      <c r="C5" s="933" t="s">
        <v>108</v>
      </c>
      <c r="D5" s="934"/>
      <c r="E5" s="934"/>
      <c r="F5" s="934"/>
      <c r="G5" s="934"/>
      <c r="H5" s="934"/>
      <c r="I5" s="934"/>
      <c r="J5" s="934"/>
      <c r="K5" s="934"/>
      <c r="L5" s="934"/>
      <c r="M5" s="934"/>
      <c r="N5" s="934"/>
      <c r="O5" s="935"/>
    </row>
    <row r="6" spans="3:28" ht="20.100000000000001" customHeight="1">
      <c r="C6" s="936" t="s">
        <v>101</v>
      </c>
      <c r="D6" s="937"/>
      <c r="E6" s="937"/>
      <c r="F6" s="937"/>
      <c r="G6" s="937"/>
      <c r="H6" s="937"/>
      <c r="I6" s="937"/>
      <c r="J6" s="937"/>
      <c r="K6" s="937"/>
      <c r="L6" s="937"/>
      <c r="M6" s="937"/>
      <c r="N6" s="937"/>
      <c r="O6" s="938"/>
    </row>
    <row r="7" spans="3:28" ht="5.0999999999999996" customHeight="1"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46"/>
      <c r="O7" s="46"/>
    </row>
    <row r="8" spans="3:28" ht="18" customHeight="1">
      <c r="C8" s="939" t="s">
        <v>46</v>
      </c>
      <c r="D8" s="53"/>
      <c r="E8" s="939" t="s">
        <v>102</v>
      </c>
      <c r="F8" s="939"/>
      <c r="G8" s="939"/>
      <c r="H8" s="939"/>
      <c r="I8" s="53"/>
      <c r="J8" s="939" t="s">
        <v>100</v>
      </c>
      <c r="K8" s="939"/>
      <c r="L8" s="939"/>
      <c r="M8" s="939"/>
      <c r="N8" s="46"/>
      <c r="O8" s="939" t="s">
        <v>90</v>
      </c>
    </row>
    <row r="9" spans="3:28" ht="30" customHeight="1">
      <c r="C9" s="940"/>
      <c r="D9" s="53"/>
      <c r="E9" s="219" t="s">
        <v>61</v>
      </c>
      <c r="F9" s="219" t="s">
        <v>48</v>
      </c>
      <c r="G9" s="219" t="s">
        <v>49</v>
      </c>
      <c r="H9" s="219" t="s">
        <v>73</v>
      </c>
      <c r="I9" s="220"/>
      <c r="J9" s="219" t="s">
        <v>61</v>
      </c>
      <c r="K9" s="219" t="s">
        <v>48</v>
      </c>
      <c r="L9" s="219" t="s">
        <v>49</v>
      </c>
      <c r="M9" s="219" t="s">
        <v>73</v>
      </c>
      <c r="N9" s="46"/>
      <c r="O9" s="940"/>
    </row>
    <row r="10" spans="3:28" ht="5.0999999999999996" customHeight="1">
      <c r="C10" s="54"/>
      <c r="D10" s="55"/>
      <c r="E10" s="54"/>
      <c r="F10" s="54"/>
      <c r="G10" s="54"/>
      <c r="H10" s="54"/>
      <c r="I10" s="55"/>
      <c r="J10" s="54"/>
      <c r="K10" s="54"/>
      <c r="L10" s="54"/>
      <c r="M10" s="54"/>
      <c r="N10" s="46"/>
      <c r="O10" s="46"/>
    </row>
    <row r="11" spans="3:28" ht="24" customHeight="1">
      <c r="C11" s="99" t="s">
        <v>72</v>
      </c>
      <c r="D11" s="56"/>
      <c r="E11" s="100">
        <f>SUM(E12:E14)</f>
        <v>0</v>
      </c>
      <c r="F11" s="101">
        <f>SUM(F12:F14)</f>
        <v>0</v>
      </c>
      <c r="G11" s="102">
        <f>SUM(G12:G14)</f>
        <v>0</v>
      </c>
      <c r="H11" s="103">
        <f>SUM(H12:H14)</f>
        <v>0</v>
      </c>
      <c r="I11" s="57"/>
      <c r="J11" s="100">
        <f>SUM(J12:J14)</f>
        <v>0</v>
      </c>
      <c r="K11" s="101">
        <f>SUM(K12:K14)</f>
        <v>0</v>
      </c>
      <c r="L11" s="102">
        <f>SUM(L12:L14)</f>
        <v>0</v>
      </c>
      <c r="M11" s="103">
        <f>SUM(M12:M14)</f>
        <v>0</v>
      </c>
      <c r="N11" s="46"/>
      <c r="O11" s="104" t="e">
        <f>(+M11/H11-1)*100</f>
        <v>#DIV/0!</v>
      </c>
      <c r="Q11" s="232" t="s">
        <v>109</v>
      </c>
      <c r="R11" s="229" t="s">
        <v>142</v>
      </c>
      <c r="S11" s="229" t="s">
        <v>143</v>
      </c>
      <c r="T11" s="229" t="s">
        <v>110</v>
      </c>
      <c r="V11" s="230" t="s">
        <v>109</v>
      </c>
      <c r="W11" s="230" t="s">
        <v>143</v>
      </c>
      <c r="X11" s="230" t="s">
        <v>146</v>
      </c>
      <c r="Y11" s="230" t="s">
        <v>147</v>
      </c>
      <c r="AA11" s="230" t="s">
        <v>109</v>
      </c>
      <c r="AB11" s="230" t="s">
        <v>110</v>
      </c>
    </row>
    <row r="12" spans="3:28" s="43" customFormat="1" ht="30" customHeight="1">
      <c r="C12" s="58" t="s">
        <v>50</v>
      </c>
      <c r="D12" s="59"/>
      <c r="E12" s="78"/>
      <c r="F12" s="78"/>
      <c r="G12" s="60"/>
      <c r="H12" s="79"/>
      <c r="I12" s="61"/>
      <c r="J12" s="78"/>
      <c r="K12" s="78"/>
      <c r="L12" s="60"/>
      <c r="M12" s="60"/>
      <c r="N12" s="62"/>
      <c r="O12" s="212" t="e">
        <f>(+M12/H12-1)*100</f>
        <v>#DIV/0!</v>
      </c>
      <c r="Q12" s="238">
        <v>2</v>
      </c>
      <c r="R12" s="239">
        <v>187221</v>
      </c>
      <c r="S12" s="239">
        <v>121162</v>
      </c>
      <c r="T12" s="238">
        <v>145424</v>
      </c>
      <c r="U12" s="240"/>
      <c r="V12" s="239">
        <v>2</v>
      </c>
      <c r="W12" s="239">
        <v>119270</v>
      </c>
      <c r="X12" s="239">
        <v>204126</v>
      </c>
      <c r="Y12" s="239">
        <v>160556</v>
      </c>
      <c r="Z12" s="241"/>
      <c r="AA12" s="239">
        <v>2</v>
      </c>
      <c r="AB12" s="239">
        <v>145424</v>
      </c>
    </row>
    <row r="13" spans="3:28" s="43" customFormat="1" ht="30" customHeight="1">
      <c r="C13" s="63" t="s">
        <v>78</v>
      </c>
      <c r="D13" s="64"/>
      <c r="E13" s="78"/>
      <c r="F13" s="78"/>
      <c r="G13" s="80">
        <f>+E13+F13</f>
        <v>0</v>
      </c>
      <c r="H13" s="79"/>
      <c r="I13" s="61"/>
      <c r="J13" s="78"/>
      <c r="K13" s="78"/>
      <c r="L13" s="80"/>
      <c r="M13" s="60"/>
      <c r="N13" s="62"/>
      <c r="O13" s="212" t="e">
        <f>(+M13/H13-1)*100</f>
        <v>#DIV/0!</v>
      </c>
      <c r="Q13" s="238">
        <v>3</v>
      </c>
      <c r="R13" s="239">
        <v>666212</v>
      </c>
      <c r="S13" s="239">
        <v>685303</v>
      </c>
      <c r="T13" s="238">
        <v>486579</v>
      </c>
      <c r="U13" s="240"/>
      <c r="V13" s="239">
        <v>3</v>
      </c>
      <c r="W13" s="239">
        <v>1080612</v>
      </c>
      <c r="X13" s="239">
        <v>799175</v>
      </c>
      <c r="Y13" s="239">
        <v>537662</v>
      </c>
      <c r="Z13" s="241"/>
      <c r="AA13" s="239">
        <v>3</v>
      </c>
      <c r="AB13" s="239">
        <v>486579</v>
      </c>
    </row>
    <row r="14" spans="3:28" s="43" customFormat="1" ht="30" customHeight="1">
      <c r="C14" s="66" t="s">
        <v>51</v>
      </c>
      <c r="D14" s="64"/>
      <c r="E14" s="81"/>
      <c r="F14" s="81"/>
      <c r="G14" s="83">
        <f>+E14+F14</f>
        <v>0</v>
      </c>
      <c r="H14" s="82"/>
      <c r="I14" s="61"/>
      <c r="J14" s="81"/>
      <c r="K14" s="81"/>
      <c r="L14" s="83"/>
      <c r="M14" s="84"/>
      <c r="N14" s="62"/>
      <c r="O14" s="212" t="e">
        <f>(+M14/H14-1)*100</f>
        <v>#DIV/0!</v>
      </c>
      <c r="Q14" s="238">
        <v>4</v>
      </c>
      <c r="R14" s="239">
        <v>387533</v>
      </c>
      <c r="S14" s="239">
        <v>258056</v>
      </c>
      <c r="T14" s="238">
        <v>323874</v>
      </c>
      <c r="U14" s="240"/>
      <c r="V14" s="239">
        <v>4</v>
      </c>
      <c r="W14" s="239">
        <v>610138</v>
      </c>
      <c r="X14" s="239">
        <v>505147</v>
      </c>
      <c r="Y14" s="239">
        <v>369005</v>
      </c>
      <c r="Z14" s="241"/>
      <c r="AA14" s="239">
        <v>4</v>
      </c>
      <c r="AB14" s="239">
        <v>323874</v>
      </c>
    </row>
    <row r="15" spans="3:28" ht="5.0999999999999996" customHeight="1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47"/>
      <c r="O15" s="46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</row>
    <row r="16" spans="3:28" ht="24" customHeight="1">
      <c r="C16" s="99" t="s">
        <v>6</v>
      </c>
      <c r="D16" s="56"/>
      <c r="E16" s="105">
        <f>SUM(E18:E49)</f>
        <v>1064753</v>
      </c>
      <c r="F16" s="105">
        <f>SUM(F18:F49)</f>
        <v>968581</v>
      </c>
      <c r="G16" s="105">
        <f>SUM(G18:G48)</f>
        <v>2032290</v>
      </c>
      <c r="H16" s="105">
        <f>SUM(H18:H48)</f>
        <v>955877</v>
      </c>
      <c r="I16" s="57"/>
      <c r="J16" s="105">
        <f>SUM(J18:J48)</f>
        <v>1810020</v>
      </c>
      <c r="K16" s="105">
        <f>SUM(K18:K48)</f>
        <v>1508448</v>
      </c>
      <c r="L16" s="105">
        <f>SUM(L18:L48)</f>
        <v>3318468</v>
      </c>
      <c r="M16" s="105">
        <f>SUM(M18:M48)</f>
        <v>1067223</v>
      </c>
      <c r="N16" s="46"/>
      <c r="O16" s="106">
        <f>(+M16/H16-1)*100</f>
        <v>11.648569847375768</v>
      </c>
      <c r="Q16" s="242" t="s">
        <v>111</v>
      </c>
      <c r="R16" s="242" t="s">
        <v>142</v>
      </c>
      <c r="S16" s="242" t="s">
        <v>143</v>
      </c>
      <c r="T16" s="242" t="s">
        <v>144</v>
      </c>
      <c r="U16" s="241"/>
      <c r="V16" s="242" t="s">
        <v>111</v>
      </c>
      <c r="W16" s="243" t="s">
        <v>145</v>
      </c>
      <c r="X16" s="244" t="s">
        <v>146</v>
      </c>
      <c r="Y16" s="244" t="s">
        <v>147</v>
      </c>
      <c r="Z16" s="241"/>
      <c r="AA16" s="241"/>
      <c r="AB16" s="241"/>
    </row>
    <row r="17" spans="3:29" ht="5.0999999999999996" customHeight="1">
      <c r="C17" s="54"/>
      <c r="D17" s="55"/>
      <c r="E17" s="54"/>
      <c r="F17" s="54"/>
      <c r="G17" s="54"/>
      <c r="H17" s="54"/>
      <c r="I17" s="55"/>
      <c r="J17" s="54"/>
      <c r="K17" s="54"/>
      <c r="L17" s="54"/>
      <c r="M17" s="54"/>
      <c r="N17" s="46"/>
      <c r="O17" s="46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</row>
    <row r="18" spans="3:29" s="43" customFormat="1" ht="11.25" customHeight="1">
      <c r="C18" s="67" t="s">
        <v>15</v>
      </c>
      <c r="D18" s="234"/>
      <c r="E18" s="68">
        <v>8597</v>
      </c>
      <c r="F18" s="69">
        <v>12306</v>
      </c>
      <c r="G18" s="69">
        <f t="shared" ref="G18:G47" si="0">+E18+F18</f>
        <v>20903</v>
      </c>
      <c r="H18" s="69">
        <v>7238</v>
      </c>
      <c r="I18" s="61"/>
      <c r="J18" s="70">
        <v>14336</v>
      </c>
      <c r="K18" s="69">
        <v>14140</v>
      </c>
      <c r="L18" s="69">
        <f t="shared" ref="L18:L48" si="1">+J18+K18</f>
        <v>28476</v>
      </c>
      <c r="M18" s="122">
        <v>8230</v>
      </c>
      <c r="N18" s="62"/>
      <c r="O18" s="71">
        <f t="shared" ref="O18:O35" si="2">(+M18/H18-1)*100</f>
        <v>13.705443492677528</v>
      </c>
      <c r="Q18" s="236" t="s">
        <v>112</v>
      </c>
      <c r="R18" s="237">
        <v>8597</v>
      </c>
      <c r="S18" s="238">
        <v>8597</v>
      </c>
      <c r="T18" s="238">
        <v>7238</v>
      </c>
      <c r="U18" s="240"/>
      <c r="V18" s="245" t="s">
        <v>112</v>
      </c>
      <c r="W18" s="238">
        <v>14336</v>
      </c>
      <c r="X18" s="239">
        <v>14140</v>
      </c>
      <c r="Y18" s="239">
        <v>8230</v>
      </c>
      <c r="Z18" s="240"/>
      <c r="AA18" s="246" t="s">
        <v>111</v>
      </c>
      <c r="AB18" s="246" t="s">
        <v>150</v>
      </c>
      <c r="AC18" s="44"/>
    </row>
    <row r="19" spans="3:29" s="43" customFormat="1" ht="11.25" customHeight="1">
      <c r="C19" s="48" t="s">
        <v>16</v>
      </c>
      <c r="D19" s="234"/>
      <c r="E19" s="72">
        <v>22888</v>
      </c>
      <c r="F19" s="72">
        <v>16126</v>
      </c>
      <c r="G19" s="72">
        <f t="shared" si="0"/>
        <v>39014</v>
      </c>
      <c r="H19" s="72">
        <v>19250</v>
      </c>
      <c r="I19" s="61"/>
      <c r="J19" s="73">
        <v>30812</v>
      </c>
      <c r="K19" s="72">
        <v>27654</v>
      </c>
      <c r="L19" s="72">
        <f t="shared" si="1"/>
        <v>58466</v>
      </c>
      <c r="M19" s="123">
        <v>22837</v>
      </c>
      <c r="N19" s="62"/>
      <c r="O19" s="65">
        <f t="shared" si="2"/>
        <v>18.633766233766224</v>
      </c>
      <c r="Q19" s="236" t="s">
        <v>113</v>
      </c>
      <c r="R19" s="237">
        <v>22888</v>
      </c>
      <c r="S19" s="238">
        <v>22888</v>
      </c>
      <c r="T19" s="238">
        <v>19250</v>
      </c>
      <c r="U19" s="240"/>
      <c r="V19" s="245" t="s">
        <v>113</v>
      </c>
      <c r="W19" s="238">
        <v>30812</v>
      </c>
      <c r="X19" s="239">
        <v>27654</v>
      </c>
      <c r="Y19" s="239">
        <v>22837</v>
      </c>
      <c r="Z19" s="240"/>
      <c r="AA19" s="247" t="s">
        <v>112</v>
      </c>
      <c r="AB19" s="248">
        <v>12306</v>
      </c>
      <c r="AC19" s="44"/>
    </row>
    <row r="20" spans="3:29" s="43" customFormat="1" ht="11.25" customHeight="1">
      <c r="C20" s="48" t="s">
        <v>17</v>
      </c>
      <c r="D20" s="234"/>
      <c r="E20" s="72">
        <v>11635</v>
      </c>
      <c r="F20" s="72">
        <v>14794</v>
      </c>
      <c r="G20" s="72">
        <f t="shared" si="0"/>
        <v>26429</v>
      </c>
      <c r="H20" s="72">
        <v>12021</v>
      </c>
      <c r="I20" s="61"/>
      <c r="J20" s="73">
        <v>32273</v>
      </c>
      <c r="K20" s="72">
        <v>22661</v>
      </c>
      <c r="L20" s="72">
        <f t="shared" si="1"/>
        <v>54934</v>
      </c>
      <c r="M20" s="123">
        <v>13141</v>
      </c>
      <c r="N20" s="62"/>
      <c r="O20" s="65">
        <f t="shared" si="2"/>
        <v>9.3170285333998848</v>
      </c>
      <c r="Q20" s="236" t="s">
        <v>114</v>
      </c>
      <c r="R20" s="237">
        <v>11635</v>
      </c>
      <c r="S20" s="238">
        <v>11635</v>
      </c>
      <c r="T20" s="238">
        <v>12021</v>
      </c>
      <c r="U20" s="240"/>
      <c r="V20" s="245" t="s">
        <v>114</v>
      </c>
      <c r="W20" s="238">
        <v>32273</v>
      </c>
      <c r="X20" s="239">
        <v>22661</v>
      </c>
      <c r="Y20" s="239">
        <v>13141</v>
      </c>
      <c r="Z20" s="240"/>
      <c r="AA20" s="247" t="s">
        <v>113</v>
      </c>
      <c r="AB20" s="248">
        <v>16126</v>
      </c>
      <c r="AC20" s="44"/>
    </row>
    <row r="21" spans="3:29" s="43" customFormat="1" ht="11.25" customHeight="1">
      <c r="C21" s="48" t="s">
        <v>18</v>
      </c>
      <c r="D21" s="234"/>
      <c r="E21" s="72">
        <v>49494</v>
      </c>
      <c r="F21" s="72">
        <v>54713</v>
      </c>
      <c r="G21" s="72">
        <f t="shared" si="0"/>
        <v>104207</v>
      </c>
      <c r="H21" s="72">
        <v>50377</v>
      </c>
      <c r="I21" s="61"/>
      <c r="J21" s="73">
        <v>73466</v>
      </c>
      <c r="K21" s="72">
        <v>60418</v>
      </c>
      <c r="L21" s="72">
        <f t="shared" si="1"/>
        <v>133884</v>
      </c>
      <c r="M21" s="123">
        <v>49937</v>
      </c>
      <c r="N21" s="62"/>
      <c r="O21" s="65">
        <f t="shared" si="2"/>
        <v>-0.87341445500922488</v>
      </c>
      <c r="Q21" s="236" t="s">
        <v>115</v>
      </c>
      <c r="R21" s="237">
        <v>49494</v>
      </c>
      <c r="S21" s="238">
        <v>49494</v>
      </c>
      <c r="T21" s="238">
        <v>50377</v>
      </c>
      <c r="U21" s="240"/>
      <c r="V21" s="245" t="s">
        <v>115</v>
      </c>
      <c r="W21" s="238">
        <v>73466</v>
      </c>
      <c r="X21" s="239">
        <v>60418</v>
      </c>
      <c r="Y21" s="239">
        <v>49937</v>
      </c>
      <c r="Z21" s="240"/>
      <c r="AA21" s="247" t="s">
        <v>114</v>
      </c>
      <c r="AB21" s="248">
        <v>14794</v>
      </c>
      <c r="AC21" s="44"/>
    </row>
    <row r="22" spans="3:29" s="43" customFormat="1" ht="11.25" customHeight="1">
      <c r="C22" s="48" t="s">
        <v>19</v>
      </c>
      <c r="D22" s="234"/>
      <c r="E22" s="72">
        <v>16522</v>
      </c>
      <c r="F22" s="72">
        <v>17128</v>
      </c>
      <c r="G22" s="72">
        <f t="shared" si="0"/>
        <v>33650</v>
      </c>
      <c r="H22" s="72">
        <v>19582</v>
      </c>
      <c r="I22" s="61"/>
      <c r="J22" s="73">
        <v>30044</v>
      </c>
      <c r="K22" s="72">
        <v>25225</v>
      </c>
      <c r="L22" s="72">
        <f t="shared" si="1"/>
        <v>55269</v>
      </c>
      <c r="M22" s="123">
        <v>20389</v>
      </c>
      <c r="N22" s="62"/>
      <c r="O22" s="65">
        <f t="shared" si="2"/>
        <v>4.1211316515167074</v>
      </c>
      <c r="Q22" s="236" t="s">
        <v>116</v>
      </c>
      <c r="R22" s="237">
        <v>16522</v>
      </c>
      <c r="S22" s="238">
        <v>16522</v>
      </c>
      <c r="T22" s="238">
        <v>19582</v>
      </c>
      <c r="U22" s="240"/>
      <c r="V22" s="245" t="s">
        <v>116</v>
      </c>
      <c r="W22" s="238">
        <v>30044</v>
      </c>
      <c r="X22" s="239">
        <v>25225</v>
      </c>
      <c r="Y22" s="239">
        <v>20389</v>
      </c>
      <c r="Z22" s="240"/>
      <c r="AA22" s="247" t="s">
        <v>115</v>
      </c>
      <c r="AB22" s="248">
        <v>54713</v>
      </c>
      <c r="AC22" s="44"/>
    </row>
    <row r="23" spans="3:29" s="43" customFormat="1" ht="11.25" customHeight="1">
      <c r="C23" s="48" t="s">
        <v>20</v>
      </c>
      <c r="D23" s="234"/>
      <c r="E23" s="72">
        <v>22213</v>
      </c>
      <c r="F23" s="72">
        <v>32697</v>
      </c>
      <c r="G23" s="72">
        <f t="shared" si="0"/>
        <v>54910</v>
      </c>
      <c r="H23" s="72">
        <v>22734</v>
      </c>
      <c r="I23" s="61"/>
      <c r="J23" s="73">
        <v>49871</v>
      </c>
      <c r="K23" s="72">
        <v>35336</v>
      </c>
      <c r="L23" s="72">
        <f t="shared" si="1"/>
        <v>85207</v>
      </c>
      <c r="M23" s="123">
        <v>26950</v>
      </c>
      <c r="N23" s="62"/>
      <c r="O23" s="65">
        <f t="shared" si="2"/>
        <v>18.544910706430894</v>
      </c>
      <c r="Q23" s="236" t="s">
        <v>117</v>
      </c>
      <c r="R23" s="237">
        <v>22213</v>
      </c>
      <c r="S23" s="238">
        <v>22213</v>
      </c>
      <c r="T23" s="238">
        <v>22734</v>
      </c>
      <c r="U23" s="240"/>
      <c r="V23" s="245" t="s">
        <v>117</v>
      </c>
      <c r="W23" s="238">
        <v>49871</v>
      </c>
      <c r="X23" s="239">
        <v>35336</v>
      </c>
      <c r="Y23" s="239">
        <v>26950</v>
      </c>
      <c r="Z23" s="240"/>
      <c r="AA23" s="247" t="s">
        <v>116</v>
      </c>
      <c r="AB23" s="248">
        <v>17128</v>
      </c>
      <c r="AC23" s="44"/>
    </row>
    <row r="24" spans="3:29" s="43" customFormat="1" ht="11.25" customHeight="1">
      <c r="C24" s="48" t="s">
        <v>37</v>
      </c>
      <c r="D24" s="234"/>
      <c r="E24" s="72">
        <v>39007</v>
      </c>
      <c r="F24" s="72">
        <v>39814</v>
      </c>
      <c r="G24" s="72">
        <f t="shared" si="0"/>
        <v>78821</v>
      </c>
      <c r="H24" s="72">
        <v>52776</v>
      </c>
      <c r="I24" s="61"/>
      <c r="J24" s="73">
        <v>61773</v>
      </c>
      <c r="K24" s="72">
        <v>49244</v>
      </c>
      <c r="L24" s="72">
        <f t="shared" si="1"/>
        <v>111017</v>
      </c>
      <c r="M24" s="123">
        <v>46457</v>
      </c>
      <c r="N24" s="62"/>
      <c r="O24" s="65">
        <f t="shared" si="2"/>
        <v>-11.97324541458239</v>
      </c>
      <c r="Q24" s="236" t="s">
        <v>118</v>
      </c>
      <c r="R24" s="237">
        <v>39007</v>
      </c>
      <c r="S24" s="238">
        <v>39007</v>
      </c>
      <c r="T24" s="238">
        <v>52776</v>
      </c>
      <c r="U24" s="240"/>
      <c r="V24" s="245" t="s">
        <v>118</v>
      </c>
      <c r="W24" s="238">
        <v>61773</v>
      </c>
      <c r="X24" s="239">
        <v>49244</v>
      </c>
      <c r="Y24" s="239">
        <v>46457</v>
      </c>
      <c r="Z24" s="240"/>
      <c r="AA24" s="247" t="s">
        <v>117</v>
      </c>
      <c r="AB24" s="248">
        <v>32697</v>
      </c>
      <c r="AC24" s="44"/>
    </row>
    <row r="25" spans="3:29" s="43" customFormat="1" ht="11.25" customHeight="1">
      <c r="C25" s="48" t="s">
        <v>38</v>
      </c>
      <c r="D25" s="234"/>
      <c r="E25" s="72">
        <v>7064</v>
      </c>
      <c r="F25" s="72">
        <v>6672</v>
      </c>
      <c r="G25" s="72">
        <f t="shared" si="0"/>
        <v>13736</v>
      </c>
      <c r="H25" s="72">
        <v>9402</v>
      </c>
      <c r="I25" s="61"/>
      <c r="J25" s="73">
        <v>15060</v>
      </c>
      <c r="K25" s="72">
        <v>10380</v>
      </c>
      <c r="L25" s="72">
        <f t="shared" si="1"/>
        <v>25440</v>
      </c>
      <c r="M25" s="123">
        <v>10738</v>
      </c>
      <c r="N25" s="62"/>
      <c r="O25" s="65">
        <f t="shared" si="2"/>
        <v>14.209742607955755</v>
      </c>
      <c r="Q25" s="236" t="s">
        <v>119</v>
      </c>
      <c r="R25" s="237">
        <v>7064</v>
      </c>
      <c r="S25" s="238">
        <v>7064</v>
      </c>
      <c r="T25" s="238">
        <v>9402</v>
      </c>
      <c r="U25" s="240"/>
      <c r="V25" s="245" t="s">
        <v>119</v>
      </c>
      <c r="W25" s="238">
        <v>15060</v>
      </c>
      <c r="X25" s="239">
        <v>10380</v>
      </c>
      <c r="Y25" s="239">
        <v>10738</v>
      </c>
      <c r="Z25" s="240"/>
      <c r="AA25" s="247" t="s">
        <v>118</v>
      </c>
      <c r="AB25" s="248">
        <v>39814</v>
      </c>
      <c r="AC25" s="44"/>
    </row>
    <row r="26" spans="3:29" s="43" customFormat="1" ht="11.25" customHeight="1">
      <c r="C26" s="48" t="s">
        <v>21</v>
      </c>
      <c r="D26" s="234"/>
      <c r="E26" s="72">
        <v>23338</v>
      </c>
      <c r="F26" s="72">
        <v>36598</v>
      </c>
      <c r="G26" s="72">
        <f t="shared" si="0"/>
        <v>59936</v>
      </c>
      <c r="H26" s="72">
        <v>38776</v>
      </c>
      <c r="I26" s="61"/>
      <c r="J26" s="73">
        <v>46731</v>
      </c>
      <c r="K26" s="72">
        <v>56321</v>
      </c>
      <c r="L26" s="72">
        <f t="shared" si="1"/>
        <v>103052</v>
      </c>
      <c r="M26" s="123">
        <v>42557</v>
      </c>
      <c r="N26" s="62"/>
      <c r="O26" s="65">
        <f t="shared" si="2"/>
        <v>9.7508768310295082</v>
      </c>
      <c r="Q26" s="236" t="s">
        <v>33</v>
      </c>
      <c r="R26" s="237">
        <v>232</v>
      </c>
      <c r="S26" s="238">
        <v>23338</v>
      </c>
      <c r="T26" s="238">
        <v>38776</v>
      </c>
      <c r="U26" s="240"/>
      <c r="V26" s="245" t="s">
        <v>120</v>
      </c>
      <c r="W26" s="238">
        <v>46731</v>
      </c>
      <c r="X26" s="239">
        <v>56321</v>
      </c>
      <c r="Y26" s="239">
        <v>42557</v>
      </c>
      <c r="Z26" s="240"/>
      <c r="AA26" s="247" t="s">
        <v>119</v>
      </c>
      <c r="AB26" s="248">
        <v>6672</v>
      </c>
      <c r="AC26" s="44"/>
    </row>
    <row r="27" spans="3:29" s="43" customFormat="1" ht="11.25" customHeight="1">
      <c r="C27" s="48" t="s">
        <v>22</v>
      </c>
      <c r="D27" s="234"/>
      <c r="E27" s="72">
        <v>4593</v>
      </c>
      <c r="F27" s="72">
        <v>8560</v>
      </c>
      <c r="G27" s="72">
        <f t="shared" si="0"/>
        <v>13153</v>
      </c>
      <c r="H27" s="72">
        <v>11674</v>
      </c>
      <c r="I27" s="61"/>
      <c r="J27" s="73">
        <v>10704</v>
      </c>
      <c r="K27" s="72">
        <v>12574</v>
      </c>
      <c r="L27" s="72">
        <f t="shared" si="1"/>
        <v>23278</v>
      </c>
      <c r="M27" s="123">
        <v>13492</v>
      </c>
      <c r="N27" s="62"/>
      <c r="O27" s="65">
        <f t="shared" si="2"/>
        <v>15.573068357032716</v>
      </c>
      <c r="Q27" s="236" t="s">
        <v>120</v>
      </c>
      <c r="R27" s="237">
        <v>23338</v>
      </c>
      <c r="S27" s="238">
        <v>4593</v>
      </c>
      <c r="T27" s="238">
        <v>11674</v>
      </c>
      <c r="U27" s="240"/>
      <c r="V27" s="245" t="s">
        <v>121</v>
      </c>
      <c r="W27" s="238">
        <v>10704</v>
      </c>
      <c r="X27" s="239">
        <v>12574</v>
      </c>
      <c r="Y27" s="239">
        <v>13492</v>
      </c>
      <c r="Z27" s="240"/>
      <c r="AA27" s="247" t="s">
        <v>120</v>
      </c>
      <c r="AB27" s="248">
        <v>36598</v>
      </c>
      <c r="AC27" s="44"/>
    </row>
    <row r="28" spans="3:29" s="43" customFormat="1" ht="11.25" customHeight="1">
      <c r="C28" s="49" t="s">
        <v>39</v>
      </c>
      <c r="D28" s="50"/>
      <c r="E28" s="72">
        <v>24135</v>
      </c>
      <c r="F28" s="72">
        <v>21109</v>
      </c>
      <c r="G28" s="72">
        <f t="shared" si="0"/>
        <v>45244</v>
      </c>
      <c r="H28" s="72">
        <v>29689</v>
      </c>
      <c r="I28" s="61"/>
      <c r="J28" s="73">
        <v>39455</v>
      </c>
      <c r="K28" s="72">
        <v>31576</v>
      </c>
      <c r="L28" s="72">
        <f t="shared" si="1"/>
        <v>71031</v>
      </c>
      <c r="M28" s="123">
        <v>27932</v>
      </c>
      <c r="N28" s="62"/>
      <c r="O28" s="65">
        <f t="shared" si="2"/>
        <v>-5.918016773889323</v>
      </c>
      <c r="Q28" s="236" t="s">
        <v>121</v>
      </c>
      <c r="R28" s="237">
        <v>4593</v>
      </c>
      <c r="S28" s="238">
        <v>24135</v>
      </c>
      <c r="T28" s="238">
        <v>29689</v>
      </c>
      <c r="U28" s="240"/>
      <c r="V28" s="245" t="s">
        <v>122</v>
      </c>
      <c r="W28" s="238">
        <v>39455</v>
      </c>
      <c r="X28" s="239">
        <v>31576</v>
      </c>
      <c r="Y28" s="239">
        <v>27932</v>
      </c>
      <c r="Z28" s="240"/>
      <c r="AA28" s="247" t="s">
        <v>121</v>
      </c>
      <c r="AB28" s="248">
        <v>8560</v>
      </c>
      <c r="AC28" s="44"/>
    </row>
    <row r="29" spans="3:29" s="43" customFormat="1" ht="11.25" customHeight="1">
      <c r="C29" s="48" t="s">
        <v>40</v>
      </c>
      <c r="D29" s="234"/>
      <c r="E29" s="72">
        <v>16416</v>
      </c>
      <c r="F29" s="72">
        <v>22072</v>
      </c>
      <c r="G29" s="72">
        <f t="shared" si="0"/>
        <v>38488</v>
      </c>
      <c r="H29" s="72">
        <v>19863</v>
      </c>
      <c r="I29" s="61"/>
      <c r="J29" s="73">
        <v>38863</v>
      </c>
      <c r="K29" s="72">
        <v>32479</v>
      </c>
      <c r="L29" s="72">
        <f t="shared" si="1"/>
        <v>71342</v>
      </c>
      <c r="M29" s="123">
        <v>23352</v>
      </c>
      <c r="N29" s="62"/>
      <c r="O29" s="65">
        <f t="shared" si="2"/>
        <v>17.565322458843081</v>
      </c>
      <c r="Q29" s="236" t="s">
        <v>122</v>
      </c>
      <c r="R29" s="237">
        <v>24135</v>
      </c>
      <c r="S29" s="238">
        <v>16416</v>
      </c>
      <c r="T29" s="238">
        <v>19863</v>
      </c>
      <c r="U29" s="240"/>
      <c r="V29" s="245" t="s">
        <v>123</v>
      </c>
      <c r="W29" s="238">
        <v>38863</v>
      </c>
      <c r="X29" s="239">
        <v>32479</v>
      </c>
      <c r="Y29" s="239">
        <v>23352</v>
      </c>
      <c r="Z29" s="240"/>
      <c r="AA29" s="247" t="s">
        <v>122</v>
      </c>
      <c r="AB29" s="248">
        <v>21109</v>
      </c>
      <c r="AC29" s="44"/>
    </row>
    <row r="30" spans="3:29" s="43" customFormat="1" ht="11.25" customHeight="1">
      <c r="C30" s="48" t="s">
        <v>23</v>
      </c>
      <c r="D30" s="234"/>
      <c r="E30" s="72">
        <v>40634</v>
      </c>
      <c r="F30" s="72">
        <v>34719</v>
      </c>
      <c r="G30" s="72">
        <f t="shared" si="0"/>
        <v>75353</v>
      </c>
      <c r="H30" s="72">
        <v>41797</v>
      </c>
      <c r="I30" s="61"/>
      <c r="J30" s="73">
        <v>67854</v>
      </c>
      <c r="K30" s="72">
        <v>109973</v>
      </c>
      <c r="L30" s="72">
        <f t="shared" si="1"/>
        <v>177827</v>
      </c>
      <c r="M30" s="123">
        <v>46978</v>
      </c>
      <c r="N30" s="62"/>
      <c r="O30" s="65">
        <f t="shared" si="2"/>
        <v>12.395626480369405</v>
      </c>
      <c r="Q30" s="236" t="s">
        <v>123</v>
      </c>
      <c r="R30" s="237">
        <v>16416</v>
      </c>
      <c r="S30" s="238">
        <v>40634</v>
      </c>
      <c r="T30" s="238">
        <v>41797</v>
      </c>
      <c r="U30" s="240"/>
      <c r="V30" s="245" t="s">
        <v>124</v>
      </c>
      <c r="W30" s="238">
        <v>67854</v>
      </c>
      <c r="X30" s="239">
        <v>109973</v>
      </c>
      <c r="Y30" s="239">
        <v>46978</v>
      </c>
      <c r="Z30" s="240"/>
      <c r="AA30" s="247" t="s">
        <v>123</v>
      </c>
      <c r="AB30" s="248">
        <v>22072</v>
      </c>
      <c r="AC30" s="44"/>
    </row>
    <row r="31" spans="3:29" s="43" customFormat="1" ht="11.25" customHeight="1">
      <c r="C31" s="48" t="s">
        <v>41</v>
      </c>
      <c r="D31" s="234"/>
      <c r="E31" s="72">
        <v>54102</v>
      </c>
      <c r="F31" s="72">
        <v>48703</v>
      </c>
      <c r="G31" s="72">
        <f t="shared" si="0"/>
        <v>102805</v>
      </c>
      <c r="H31" s="72">
        <v>51869</v>
      </c>
      <c r="I31" s="61"/>
      <c r="J31" s="73">
        <v>78740</v>
      </c>
      <c r="K31" s="72">
        <v>66632</v>
      </c>
      <c r="L31" s="72">
        <f t="shared" si="1"/>
        <v>145372</v>
      </c>
      <c r="M31" s="123">
        <v>57322</v>
      </c>
      <c r="N31" s="62"/>
      <c r="O31" s="65">
        <f t="shared" si="2"/>
        <v>10.513023193044013</v>
      </c>
      <c r="Q31" s="236" t="s">
        <v>124</v>
      </c>
      <c r="R31" s="237">
        <v>40634</v>
      </c>
      <c r="S31" s="238">
        <v>54102</v>
      </c>
      <c r="T31" s="238">
        <v>51869</v>
      </c>
      <c r="U31" s="240"/>
      <c r="V31" s="245" t="s">
        <v>125</v>
      </c>
      <c r="W31" s="238">
        <v>78740</v>
      </c>
      <c r="X31" s="239">
        <v>66632</v>
      </c>
      <c r="Y31" s="239">
        <v>57322</v>
      </c>
      <c r="Z31" s="240"/>
      <c r="AA31" s="247" t="s">
        <v>124</v>
      </c>
      <c r="AB31" s="248">
        <v>34719</v>
      </c>
      <c r="AC31" s="44"/>
    </row>
    <row r="32" spans="3:29" s="43" customFormat="1" ht="11.25" customHeight="1">
      <c r="C32" s="48" t="s">
        <v>24</v>
      </c>
      <c r="D32" s="234"/>
      <c r="E32" s="72">
        <v>69542</v>
      </c>
      <c r="F32" s="72">
        <v>77991</v>
      </c>
      <c r="G32" s="72">
        <f t="shared" si="0"/>
        <v>147533</v>
      </c>
      <c r="H32" s="72">
        <v>60587</v>
      </c>
      <c r="I32" s="61"/>
      <c r="J32" s="73">
        <v>89984</v>
      </c>
      <c r="K32" s="72">
        <v>100023</v>
      </c>
      <c r="L32" s="72">
        <f t="shared" si="1"/>
        <v>190007</v>
      </c>
      <c r="M32" s="123">
        <v>69045</v>
      </c>
      <c r="N32" s="62"/>
      <c r="O32" s="65">
        <f t="shared" si="2"/>
        <v>13.960090448446039</v>
      </c>
      <c r="Q32" s="236" t="s">
        <v>125</v>
      </c>
      <c r="R32" s="237">
        <v>54102</v>
      </c>
      <c r="S32" s="238">
        <v>69542</v>
      </c>
      <c r="T32" s="238">
        <v>60587</v>
      </c>
      <c r="U32" s="240"/>
      <c r="V32" s="245" t="s">
        <v>126</v>
      </c>
      <c r="W32" s="238">
        <v>89984</v>
      </c>
      <c r="X32" s="239">
        <v>100023</v>
      </c>
      <c r="Y32" s="239">
        <v>69045</v>
      </c>
      <c r="Z32" s="240"/>
      <c r="AA32" s="247" t="s">
        <v>125</v>
      </c>
      <c r="AB32" s="248">
        <v>48703</v>
      </c>
      <c r="AC32" s="44"/>
    </row>
    <row r="33" spans="3:29" s="43" customFormat="1" ht="11.25" customHeight="1">
      <c r="C33" s="48" t="s">
        <v>25</v>
      </c>
      <c r="D33" s="234"/>
      <c r="E33" s="72">
        <v>56323</v>
      </c>
      <c r="F33" s="72">
        <v>55992</v>
      </c>
      <c r="G33" s="72">
        <f t="shared" si="0"/>
        <v>112315</v>
      </c>
      <c r="H33" s="72">
        <v>51022</v>
      </c>
      <c r="I33" s="61"/>
      <c r="J33" s="73">
        <v>101547</v>
      </c>
      <c r="K33" s="72">
        <v>92420</v>
      </c>
      <c r="L33" s="72">
        <f t="shared" si="1"/>
        <v>193967</v>
      </c>
      <c r="M33" s="123">
        <v>51545</v>
      </c>
      <c r="N33" s="62"/>
      <c r="O33" s="65">
        <f t="shared" si="2"/>
        <v>1.0250480185018285</v>
      </c>
      <c r="Q33" s="236" t="s">
        <v>126</v>
      </c>
      <c r="R33" s="237">
        <v>69542</v>
      </c>
      <c r="S33" s="238">
        <v>56323</v>
      </c>
      <c r="T33" s="238">
        <v>51022</v>
      </c>
      <c r="U33" s="240"/>
      <c r="V33" s="245" t="s">
        <v>127</v>
      </c>
      <c r="W33" s="238">
        <v>101547</v>
      </c>
      <c r="X33" s="239">
        <v>92420</v>
      </c>
      <c r="Y33" s="239">
        <v>51545</v>
      </c>
      <c r="Z33" s="240"/>
      <c r="AA33" s="247" t="s">
        <v>126</v>
      </c>
      <c r="AB33" s="248">
        <v>77991</v>
      </c>
      <c r="AC33" s="44"/>
    </row>
    <row r="34" spans="3:29" s="43" customFormat="1" ht="11.25" customHeight="1">
      <c r="C34" s="48" t="s">
        <v>12</v>
      </c>
      <c r="D34" s="234"/>
      <c r="E34" s="72">
        <v>343210</v>
      </c>
      <c r="F34" s="72">
        <v>234628</v>
      </c>
      <c r="G34" s="72">
        <f t="shared" si="0"/>
        <v>577838</v>
      </c>
      <c r="H34" s="72">
        <v>215202</v>
      </c>
      <c r="I34" s="61"/>
      <c r="J34" s="73">
        <v>513205</v>
      </c>
      <c r="K34" s="72">
        <v>334313</v>
      </c>
      <c r="L34" s="72">
        <f t="shared" si="1"/>
        <v>847518</v>
      </c>
      <c r="M34" s="123">
        <v>247389</v>
      </c>
      <c r="N34" s="62"/>
      <c r="O34" s="65">
        <f t="shared" si="2"/>
        <v>14.956645384336586</v>
      </c>
      <c r="Q34" s="236" t="s">
        <v>127</v>
      </c>
      <c r="R34" s="237">
        <v>56323</v>
      </c>
      <c r="S34" s="238">
        <v>343210</v>
      </c>
      <c r="T34" s="238">
        <v>215202</v>
      </c>
      <c r="U34" s="240"/>
      <c r="V34" s="245" t="s">
        <v>128</v>
      </c>
      <c r="W34" s="238">
        <v>513205</v>
      </c>
      <c r="X34" s="239">
        <v>334313</v>
      </c>
      <c r="Y34" s="239">
        <v>247389</v>
      </c>
      <c r="Z34" s="240"/>
      <c r="AA34" s="247" t="s">
        <v>127</v>
      </c>
      <c r="AB34" s="248">
        <v>55992</v>
      </c>
      <c r="AC34" s="44"/>
    </row>
    <row r="35" spans="3:29" s="43" customFormat="1" ht="11.25" customHeight="1">
      <c r="C35" s="48" t="s">
        <v>42</v>
      </c>
      <c r="D35" s="234"/>
      <c r="E35" s="72">
        <v>58346</v>
      </c>
      <c r="F35" s="72">
        <v>43168</v>
      </c>
      <c r="G35" s="72">
        <f t="shared" si="0"/>
        <v>101514</v>
      </c>
      <c r="H35" s="72">
        <v>47109</v>
      </c>
      <c r="I35" s="61"/>
      <c r="J35" s="73">
        <v>93998</v>
      </c>
      <c r="K35" s="72">
        <v>64149</v>
      </c>
      <c r="L35" s="72">
        <f t="shared" si="1"/>
        <v>158147</v>
      </c>
      <c r="M35" s="123">
        <v>51455</v>
      </c>
      <c r="N35" s="62"/>
      <c r="O35" s="65">
        <f t="shared" si="2"/>
        <v>9.2254134029591039</v>
      </c>
      <c r="Q35" s="236" t="s">
        <v>128</v>
      </c>
      <c r="R35" s="237">
        <v>343210</v>
      </c>
      <c r="S35" s="238">
        <v>58346</v>
      </c>
      <c r="T35" s="238">
        <v>47109</v>
      </c>
      <c r="U35" s="240"/>
      <c r="V35" s="245" t="s">
        <v>129</v>
      </c>
      <c r="W35" s="238">
        <v>93998</v>
      </c>
      <c r="X35" s="239">
        <v>64149</v>
      </c>
      <c r="Y35" s="239">
        <v>51455</v>
      </c>
      <c r="Z35" s="240"/>
      <c r="AA35" s="247" t="s">
        <v>128</v>
      </c>
      <c r="AB35" s="248">
        <v>234628</v>
      </c>
      <c r="AC35" s="44"/>
    </row>
    <row r="36" spans="3:29" s="43" customFormat="1" ht="11.25" customHeight="1">
      <c r="C36" s="48" t="s">
        <v>47</v>
      </c>
      <c r="D36" s="234"/>
      <c r="E36" s="72"/>
      <c r="F36" s="72">
        <v>1789</v>
      </c>
      <c r="G36" s="72">
        <f t="shared" si="0"/>
        <v>1789</v>
      </c>
      <c r="H36" s="72">
        <v>1005</v>
      </c>
      <c r="I36" s="61"/>
      <c r="J36" s="73">
        <v>51306</v>
      </c>
      <c r="K36" s="72">
        <v>50061</v>
      </c>
      <c r="L36" s="72">
        <f t="shared" si="1"/>
        <v>101367</v>
      </c>
      <c r="M36" s="123">
        <v>21979</v>
      </c>
      <c r="N36" s="62"/>
      <c r="O36" s="65">
        <v>0</v>
      </c>
      <c r="Q36" s="236" t="s">
        <v>129</v>
      </c>
      <c r="R36" s="237">
        <v>58346</v>
      </c>
      <c r="S36" s="240"/>
      <c r="T36" s="238">
        <v>1005</v>
      </c>
      <c r="U36" s="240"/>
      <c r="V36" s="245" t="s">
        <v>130</v>
      </c>
      <c r="W36" s="238">
        <v>51306</v>
      </c>
      <c r="X36" s="239">
        <v>50061</v>
      </c>
      <c r="Y36" s="239">
        <v>21979</v>
      </c>
      <c r="Z36" s="240"/>
      <c r="AA36" s="247" t="s">
        <v>129</v>
      </c>
      <c r="AB36" s="248">
        <v>43168</v>
      </c>
      <c r="AC36" s="44"/>
    </row>
    <row r="37" spans="3:29" s="43" customFormat="1" ht="11.25" customHeight="1">
      <c r="C37" s="48" t="s">
        <v>11</v>
      </c>
      <c r="D37" s="234"/>
      <c r="E37" s="72">
        <v>17100</v>
      </c>
      <c r="F37" s="72">
        <v>15522</v>
      </c>
      <c r="G37" s="72">
        <f t="shared" si="0"/>
        <v>32622</v>
      </c>
      <c r="H37" s="72">
        <v>18335</v>
      </c>
      <c r="I37" s="61"/>
      <c r="J37" s="73">
        <v>29676</v>
      </c>
      <c r="K37" s="72">
        <v>21312</v>
      </c>
      <c r="L37" s="72">
        <f t="shared" si="1"/>
        <v>50988</v>
      </c>
      <c r="M37" s="123">
        <v>19808</v>
      </c>
      <c r="N37" s="62"/>
      <c r="O37" s="65">
        <f>IF(H37&gt;0,(+M37/H37-1)*100,0)</f>
        <v>8.03381510771748</v>
      </c>
      <c r="Q37" s="236" t="s">
        <v>131</v>
      </c>
      <c r="R37" s="237">
        <v>17100</v>
      </c>
      <c r="S37" s="238">
        <v>17100</v>
      </c>
      <c r="T37" s="238">
        <v>18335</v>
      </c>
      <c r="U37" s="240"/>
      <c r="V37" s="245" t="s">
        <v>131</v>
      </c>
      <c r="W37" s="238">
        <v>29676</v>
      </c>
      <c r="X37" s="239">
        <v>21312</v>
      </c>
      <c r="Y37" s="239">
        <v>19808</v>
      </c>
      <c r="Z37" s="240"/>
      <c r="AA37" s="247" t="s">
        <v>130</v>
      </c>
      <c r="AB37" s="248">
        <v>1789</v>
      </c>
      <c r="AC37" s="44"/>
    </row>
    <row r="38" spans="3:29" s="43" customFormat="1" ht="11.25" customHeight="1">
      <c r="C38" s="48" t="s">
        <v>26</v>
      </c>
      <c r="D38" s="234"/>
      <c r="E38" s="72">
        <v>7288</v>
      </c>
      <c r="F38" s="72">
        <v>8019</v>
      </c>
      <c r="G38" s="72">
        <f t="shared" si="0"/>
        <v>15307</v>
      </c>
      <c r="H38" s="72">
        <v>6219</v>
      </c>
      <c r="I38" s="61"/>
      <c r="J38" s="73">
        <v>10090</v>
      </c>
      <c r="K38" s="72">
        <v>12215</v>
      </c>
      <c r="L38" s="72">
        <f t="shared" si="1"/>
        <v>22305</v>
      </c>
      <c r="M38" s="123">
        <v>6550</v>
      </c>
      <c r="N38" s="62"/>
      <c r="O38" s="65">
        <f t="shared" ref="O38:O44" si="3">(+M38/H38-1)*100</f>
        <v>5.3223990995336923</v>
      </c>
      <c r="Q38" s="236" t="s">
        <v>132</v>
      </c>
      <c r="R38" s="237">
        <v>7288</v>
      </c>
      <c r="S38" s="238">
        <v>7288</v>
      </c>
      <c r="T38" s="238">
        <v>6219</v>
      </c>
      <c r="U38" s="240"/>
      <c r="V38" s="245" t="s">
        <v>132</v>
      </c>
      <c r="W38" s="238">
        <v>10090</v>
      </c>
      <c r="X38" s="239">
        <v>12215</v>
      </c>
      <c r="Y38" s="239">
        <v>6550</v>
      </c>
      <c r="Z38" s="240"/>
      <c r="AA38" s="247" t="s">
        <v>131</v>
      </c>
      <c r="AB38" s="248">
        <v>15522</v>
      </c>
      <c r="AC38" s="44"/>
    </row>
    <row r="39" spans="3:29" s="43" customFormat="1" ht="11.25" customHeight="1">
      <c r="C39" s="48" t="s">
        <v>43</v>
      </c>
      <c r="D39" s="234"/>
      <c r="E39" s="72">
        <v>5005</v>
      </c>
      <c r="F39" s="72">
        <v>10641</v>
      </c>
      <c r="G39" s="72">
        <f t="shared" si="0"/>
        <v>15646</v>
      </c>
      <c r="H39" s="72">
        <v>12405</v>
      </c>
      <c r="I39" s="61"/>
      <c r="J39" s="73">
        <v>11724</v>
      </c>
      <c r="K39" s="72">
        <v>15328</v>
      </c>
      <c r="L39" s="72">
        <f t="shared" si="1"/>
        <v>27052</v>
      </c>
      <c r="M39" s="123">
        <v>16094</v>
      </c>
      <c r="N39" s="62"/>
      <c r="O39" s="65">
        <f t="shared" si="3"/>
        <v>29.738008867392175</v>
      </c>
      <c r="Q39" s="236" t="s">
        <v>133</v>
      </c>
      <c r="R39" s="237">
        <v>5005</v>
      </c>
      <c r="S39" s="238">
        <v>5005</v>
      </c>
      <c r="T39" s="238">
        <v>12405</v>
      </c>
      <c r="U39" s="240"/>
      <c r="V39" s="245" t="s">
        <v>133</v>
      </c>
      <c r="W39" s="238">
        <v>11724</v>
      </c>
      <c r="X39" s="239">
        <v>15328</v>
      </c>
      <c r="Y39" s="239">
        <v>16094</v>
      </c>
      <c r="Z39" s="240"/>
      <c r="AA39" s="247" t="s">
        <v>132</v>
      </c>
      <c r="AB39" s="248">
        <v>8019</v>
      </c>
      <c r="AC39" s="44"/>
    </row>
    <row r="40" spans="3:29" s="43" customFormat="1" ht="11.25" customHeight="1">
      <c r="C40" s="48" t="s">
        <v>27</v>
      </c>
      <c r="D40" s="50"/>
      <c r="E40" s="72">
        <v>10071</v>
      </c>
      <c r="F40" s="72">
        <v>4900</v>
      </c>
      <c r="G40" s="72">
        <f t="shared" si="0"/>
        <v>14971</v>
      </c>
      <c r="H40" s="72">
        <v>5501</v>
      </c>
      <c r="I40" s="61"/>
      <c r="J40" s="73">
        <v>12095</v>
      </c>
      <c r="K40" s="72">
        <v>7690</v>
      </c>
      <c r="L40" s="72">
        <f t="shared" si="1"/>
        <v>19785</v>
      </c>
      <c r="M40" s="123">
        <v>6502</v>
      </c>
      <c r="N40" s="62"/>
      <c r="O40" s="65">
        <f t="shared" si="3"/>
        <v>18.196691510634434</v>
      </c>
      <c r="Q40" s="236" t="s">
        <v>134</v>
      </c>
      <c r="R40" s="237">
        <v>10071</v>
      </c>
      <c r="S40" s="238">
        <v>10071</v>
      </c>
      <c r="T40" s="238">
        <v>5501</v>
      </c>
      <c r="U40" s="240"/>
      <c r="V40" s="245" t="s">
        <v>134</v>
      </c>
      <c r="W40" s="238">
        <v>12095</v>
      </c>
      <c r="X40" s="239">
        <v>7690</v>
      </c>
      <c r="Y40" s="239">
        <v>6502</v>
      </c>
      <c r="Z40" s="240"/>
      <c r="AA40" s="247" t="s">
        <v>133</v>
      </c>
      <c r="AB40" s="248">
        <v>10641</v>
      </c>
      <c r="AC40" s="44"/>
    </row>
    <row r="41" spans="3:29" s="43" customFormat="1" ht="11.25" customHeight="1">
      <c r="C41" s="48" t="s">
        <v>9</v>
      </c>
      <c r="D41" s="234"/>
      <c r="E41" s="72">
        <v>55338</v>
      </c>
      <c r="F41" s="72">
        <v>43903</v>
      </c>
      <c r="G41" s="72">
        <f t="shared" si="0"/>
        <v>99241</v>
      </c>
      <c r="H41" s="72">
        <v>51136</v>
      </c>
      <c r="I41" s="61"/>
      <c r="J41" s="73">
        <v>123991</v>
      </c>
      <c r="K41" s="72">
        <v>63777</v>
      </c>
      <c r="L41" s="72">
        <f t="shared" si="1"/>
        <v>187768</v>
      </c>
      <c r="M41" s="123">
        <v>45192</v>
      </c>
      <c r="N41" s="62"/>
      <c r="O41" s="65">
        <f t="shared" si="3"/>
        <v>-11.623904881101376</v>
      </c>
      <c r="Q41" s="236" t="s">
        <v>135</v>
      </c>
      <c r="R41" s="237">
        <v>55338</v>
      </c>
      <c r="S41" s="238">
        <v>55338</v>
      </c>
      <c r="T41" s="238">
        <v>51136</v>
      </c>
      <c r="U41" s="240"/>
      <c r="V41" s="245" t="s">
        <v>135</v>
      </c>
      <c r="W41" s="238">
        <v>123991</v>
      </c>
      <c r="X41" s="239">
        <v>63777</v>
      </c>
      <c r="Y41" s="239">
        <v>45192</v>
      </c>
      <c r="Z41" s="240"/>
      <c r="AA41" s="247" t="s">
        <v>134</v>
      </c>
      <c r="AB41" s="248">
        <v>4900</v>
      </c>
      <c r="AC41" s="44"/>
    </row>
    <row r="42" spans="3:29" s="43" customFormat="1" ht="11.25" customHeight="1">
      <c r="C42" s="48" t="s">
        <v>10</v>
      </c>
      <c r="D42" s="234"/>
      <c r="E42" s="72">
        <v>22515</v>
      </c>
      <c r="F42" s="72">
        <v>17156</v>
      </c>
      <c r="G42" s="72">
        <f t="shared" si="0"/>
        <v>39671</v>
      </c>
      <c r="H42" s="72">
        <v>21737</v>
      </c>
      <c r="I42" s="61"/>
      <c r="J42" s="73">
        <v>26908</v>
      </c>
      <c r="K42" s="72">
        <v>25897</v>
      </c>
      <c r="L42" s="72">
        <f t="shared" si="1"/>
        <v>52805</v>
      </c>
      <c r="M42" s="123">
        <v>22305</v>
      </c>
      <c r="N42" s="62"/>
      <c r="O42" s="65">
        <f t="shared" si="3"/>
        <v>2.6130560794958013</v>
      </c>
      <c r="Q42" s="236" t="s">
        <v>136</v>
      </c>
      <c r="R42" s="237">
        <v>22515</v>
      </c>
      <c r="S42" s="238">
        <v>22515</v>
      </c>
      <c r="T42" s="238">
        <v>21737</v>
      </c>
      <c r="U42" s="240"/>
      <c r="V42" s="245" t="s">
        <v>136</v>
      </c>
      <c r="W42" s="238">
        <v>26908</v>
      </c>
      <c r="X42" s="239">
        <v>25897</v>
      </c>
      <c r="Y42" s="239">
        <v>22305</v>
      </c>
      <c r="Z42" s="240"/>
      <c r="AA42" s="247" t="s">
        <v>135</v>
      </c>
      <c r="AB42" s="248">
        <v>43903</v>
      </c>
      <c r="AC42" s="44"/>
    </row>
    <row r="43" spans="3:29" s="43" customFormat="1" ht="11.25" customHeight="1">
      <c r="C43" s="48" t="s">
        <v>8</v>
      </c>
      <c r="D43" s="234"/>
      <c r="E43" s="72">
        <v>17657</v>
      </c>
      <c r="F43" s="72">
        <v>22397</v>
      </c>
      <c r="G43" s="72">
        <f t="shared" si="0"/>
        <v>40054</v>
      </c>
      <c r="H43" s="72">
        <v>18417</v>
      </c>
      <c r="I43" s="61"/>
      <c r="J43" s="73">
        <v>34613</v>
      </c>
      <c r="K43" s="72">
        <v>28187</v>
      </c>
      <c r="L43" s="72">
        <f t="shared" si="1"/>
        <v>62800</v>
      </c>
      <c r="M43" s="123">
        <v>26418</v>
      </c>
      <c r="N43" s="62"/>
      <c r="O43" s="65">
        <f t="shared" si="3"/>
        <v>43.443557582668177</v>
      </c>
      <c r="Q43" s="236" t="s">
        <v>137</v>
      </c>
      <c r="R43" s="237">
        <v>17657</v>
      </c>
      <c r="S43" s="238">
        <v>17657</v>
      </c>
      <c r="T43" s="238">
        <v>18417</v>
      </c>
      <c r="U43" s="240"/>
      <c r="V43" s="245" t="s">
        <v>137</v>
      </c>
      <c r="W43" s="238">
        <v>34613</v>
      </c>
      <c r="X43" s="239">
        <v>28187</v>
      </c>
      <c r="Y43" s="239">
        <v>26418</v>
      </c>
      <c r="Z43" s="240"/>
      <c r="AA43" s="247" t="s">
        <v>136</v>
      </c>
      <c r="AB43" s="248">
        <v>17156</v>
      </c>
      <c r="AC43" s="44"/>
    </row>
    <row r="44" spans="3:29" s="43" customFormat="1" ht="11.25" customHeight="1">
      <c r="C44" s="48" t="s">
        <v>28</v>
      </c>
      <c r="D44" s="234"/>
      <c r="E44" s="72">
        <v>27664</v>
      </c>
      <c r="F44" s="72">
        <v>25988</v>
      </c>
      <c r="G44" s="72">
        <f t="shared" si="0"/>
        <v>53652</v>
      </c>
      <c r="H44" s="72">
        <v>24585</v>
      </c>
      <c r="I44" s="61"/>
      <c r="J44" s="73">
        <v>58959</v>
      </c>
      <c r="K44" s="72">
        <v>43420</v>
      </c>
      <c r="L44" s="72">
        <f t="shared" si="1"/>
        <v>102379</v>
      </c>
      <c r="M44" s="123">
        <v>25529</v>
      </c>
      <c r="N44" s="62"/>
      <c r="O44" s="65">
        <f t="shared" si="3"/>
        <v>3.8397396786658433</v>
      </c>
      <c r="Q44" s="236" t="s">
        <v>138</v>
      </c>
      <c r="R44" s="237">
        <v>27664</v>
      </c>
      <c r="S44" s="238">
        <v>27664</v>
      </c>
      <c r="T44" s="238">
        <v>24585</v>
      </c>
      <c r="U44" s="240"/>
      <c r="V44" s="245" t="s">
        <v>138</v>
      </c>
      <c r="W44" s="238">
        <v>58959</v>
      </c>
      <c r="X44" s="239">
        <v>43420</v>
      </c>
      <c r="Y44" s="239">
        <v>25529</v>
      </c>
      <c r="Z44" s="240"/>
      <c r="AA44" s="247" t="s">
        <v>137</v>
      </c>
      <c r="AB44" s="248">
        <v>22397</v>
      </c>
      <c r="AC44" s="44"/>
    </row>
    <row r="45" spans="3:29" s="43" customFormat="1" ht="11.25" customHeight="1">
      <c r="C45" s="48" t="s">
        <v>91</v>
      </c>
      <c r="D45" s="234"/>
      <c r="E45" s="74"/>
      <c r="F45" s="72"/>
      <c r="G45" s="72"/>
      <c r="H45" s="72"/>
      <c r="I45" s="61"/>
      <c r="J45" s="73"/>
      <c r="K45" s="72">
        <v>41403</v>
      </c>
      <c r="L45" s="72">
        <f t="shared" si="1"/>
        <v>41403</v>
      </c>
      <c r="M45" s="123">
        <v>5862</v>
      </c>
      <c r="N45" s="62"/>
      <c r="O45" s="65">
        <v>0</v>
      </c>
      <c r="Q45" s="236" t="s">
        <v>139</v>
      </c>
      <c r="R45" s="237">
        <v>17171</v>
      </c>
      <c r="S45" s="240"/>
      <c r="T45" s="240"/>
      <c r="U45" s="240"/>
      <c r="V45" s="240"/>
      <c r="W45" s="240"/>
      <c r="X45" s="239">
        <v>41403</v>
      </c>
      <c r="Y45" s="239">
        <v>5862</v>
      </c>
      <c r="Z45" s="240"/>
      <c r="AA45" s="247" t="s">
        <v>138</v>
      </c>
      <c r="AB45" s="248">
        <v>25988</v>
      </c>
      <c r="AC45" s="44"/>
    </row>
    <row r="46" spans="3:29" s="43" customFormat="1" ht="11.25" customHeight="1">
      <c r="C46" s="48" t="s">
        <v>7</v>
      </c>
      <c r="D46" s="234"/>
      <c r="E46" s="74">
        <v>17171</v>
      </c>
      <c r="F46" s="72">
        <v>18568</v>
      </c>
      <c r="G46" s="72">
        <f t="shared" si="0"/>
        <v>35739</v>
      </c>
      <c r="H46" s="72">
        <v>14094</v>
      </c>
      <c r="I46" s="61"/>
      <c r="J46" s="73">
        <v>24527</v>
      </c>
      <c r="K46" s="72">
        <v>22406</v>
      </c>
      <c r="L46" s="72">
        <f t="shared" si="1"/>
        <v>46933</v>
      </c>
      <c r="M46" s="123">
        <v>16838</v>
      </c>
      <c r="N46" s="62"/>
      <c r="O46" s="65">
        <f>(+M46/H46-1)*100</f>
        <v>19.469277706825604</v>
      </c>
      <c r="Q46" s="236" t="s">
        <v>140</v>
      </c>
      <c r="R46" s="237">
        <v>7499</v>
      </c>
      <c r="S46" s="238">
        <v>17171</v>
      </c>
      <c r="T46" s="238">
        <v>14094</v>
      </c>
      <c r="U46" s="240"/>
      <c r="V46" s="245" t="s">
        <v>139</v>
      </c>
      <c r="W46" s="238">
        <v>24527</v>
      </c>
      <c r="X46" s="239">
        <v>22406</v>
      </c>
      <c r="Y46" s="239">
        <v>16838</v>
      </c>
      <c r="Z46" s="240"/>
      <c r="AC46" s="44"/>
    </row>
    <row r="47" spans="3:29" s="43" customFormat="1" ht="11.25" customHeight="1">
      <c r="C47" s="48" t="s">
        <v>29</v>
      </c>
      <c r="D47" s="234"/>
      <c r="E47" s="74">
        <v>7499</v>
      </c>
      <c r="F47" s="72">
        <v>8789</v>
      </c>
      <c r="G47" s="72">
        <f t="shared" si="0"/>
        <v>16288</v>
      </c>
      <c r="H47" s="72">
        <v>10367</v>
      </c>
      <c r="I47" s="61"/>
      <c r="J47" s="73">
        <v>17463</v>
      </c>
      <c r="K47" s="72">
        <v>13232</v>
      </c>
      <c r="L47" s="72">
        <f t="shared" si="1"/>
        <v>30695</v>
      </c>
      <c r="M47" s="123">
        <v>12174</v>
      </c>
      <c r="N47" s="62"/>
      <c r="O47" s="65">
        <f>(+M47/H47-1)*100</f>
        <v>17.430307707147684</v>
      </c>
      <c r="Q47" s="236" t="s">
        <v>141</v>
      </c>
      <c r="R47" s="237">
        <v>9154</v>
      </c>
      <c r="S47" s="238">
        <v>7499</v>
      </c>
      <c r="T47" s="238">
        <v>10367</v>
      </c>
      <c r="U47" s="240"/>
      <c r="V47" s="245" t="s">
        <v>140</v>
      </c>
      <c r="W47" s="238">
        <v>17463</v>
      </c>
      <c r="X47" s="239">
        <v>13232</v>
      </c>
      <c r="Y47" s="239">
        <v>12174</v>
      </c>
      <c r="Z47" s="240"/>
      <c r="AA47" s="247" t="s">
        <v>139</v>
      </c>
      <c r="AB47" s="248">
        <v>18568</v>
      </c>
      <c r="AC47" s="44"/>
    </row>
    <row r="48" spans="3:29" s="43" customFormat="1" ht="11.25" customHeight="1">
      <c r="C48" s="48" t="s">
        <v>30</v>
      </c>
      <c r="D48" s="234"/>
      <c r="E48" s="74">
        <v>9154</v>
      </c>
      <c r="F48" s="72">
        <v>12307</v>
      </c>
      <c r="G48" s="72">
        <f>+E48+F48</f>
        <v>21461</v>
      </c>
      <c r="H48" s="72">
        <v>11108</v>
      </c>
      <c r="I48" s="61"/>
      <c r="J48" s="73">
        <v>19952</v>
      </c>
      <c r="K48" s="72">
        <v>18002</v>
      </c>
      <c r="L48" s="72">
        <f t="shared" si="1"/>
        <v>37954</v>
      </c>
      <c r="M48" s="123">
        <v>12226</v>
      </c>
      <c r="N48" s="62"/>
      <c r="O48" s="65">
        <f>(+M48/H48-1)*100</f>
        <v>10.064818149081734</v>
      </c>
      <c r="S48" s="238">
        <v>9154</v>
      </c>
      <c r="T48" s="238">
        <v>11108</v>
      </c>
      <c r="U48" s="240"/>
      <c r="V48" s="245" t="s">
        <v>141</v>
      </c>
      <c r="W48" s="238">
        <v>19952</v>
      </c>
      <c r="X48" s="239">
        <v>18002</v>
      </c>
      <c r="Y48" s="239">
        <v>12226</v>
      </c>
      <c r="Z48" s="240"/>
      <c r="AA48" s="247" t="s">
        <v>140</v>
      </c>
      <c r="AB48" s="248">
        <v>8789</v>
      </c>
      <c r="AC48" s="44"/>
    </row>
    <row r="49" spans="3:29" s="43" customFormat="1" ht="11.25" customHeight="1">
      <c r="C49" s="51" t="s">
        <v>149</v>
      </c>
      <c r="D49" s="85"/>
      <c r="E49" s="75">
        <v>232</v>
      </c>
      <c r="F49" s="75">
        <v>812</v>
      </c>
      <c r="G49" s="75">
        <f>E49+F49</f>
        <v>1044</v>
      </c>
      <c r="H49" s="75">
        <v>796</v>
      </c>
      <c r="I49" s="86"/>
      <c r="J49" s="231">
        <v>1126</v>
      </c>
      <c r="K49" s="119">
        <v>1039</v>
      </c>
      <c r="L49" s="119">
        <f>J49+K49</f>
        <v>2165</v>
      </c>
      <c r="M49" s="119">
        <v>689</v>
      </c>
      <c r="N49" s="87"/>
      <c r="O49" s="88">
        <f>(+M49/H49-1)*100</f>
        <v>-13.442211055276388</v>
      </c>
      <c r="Q49" s="245"/>
      <c r="R49" s="238"/>
      <c r="S49" s="238"/>
      <c r="T49" s="238"/>
      <c r="U49" s="240"/>
      <c r="V49" s="245"/>
      <c r="W49" s="238"/>
      <c r="X49" s="239"/>
      <c r="Y49" s="239"/>
      <c r="Z49" s="240"/>
      <c r="AA49" s="247" t="s">
        <v>141</v>
      </c>
      <c r="AB49" s="248">
        <v>12307</v>
      </c>
      <c r="AC49" s="44"/>
    </row>
    <row r="50" spans="3:29" ht="15" customHeight="1"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AA50" s="247" t="s">
        <v>33</v>
      </c>
      <c r="AB50" s="248">
        <v>812</v>
      </c>
    </row>
    <row r="51" spans="3:29" ht="17.25" customHeight="1">
      <c r="C51" s="932" t="s">
        <v>148</v>
      </c>
      <c r="D51" s="932"/>
      <c r="Q51" s="235" t="s">
        <v>111</v>
      </c>
      <c r="R51" s="235" t="s">
        <v>110</v>
      </c>
    </row>
    <row r="52" spans="3:29" ht="17.25" customHeight="1">
      <c r="C52" s="932"/>
      <c r="D52" s="932"/>
      <c r="E52" s="233"/>
      <c r="Q52" s="236" t="s">
        <v>112</v>
      </c>
      <c r="R52" s="237">
        <v>8597</v>
      </c>
    </row>
    <row r="53" spans="3:29" ht="17.25" customHeight="1">
      <c r="C53" s="932"/>
      <c r="D53" s="932"/>
      <c r="E53" s="233"/>
      <c r="Q53" s="236" t="s">
        <v>113</v>
      </c>
      <c r="R53" s="237">
        <v>22888</v>
      </c>
    </row>
    <row r="54" spans="3:29" ht="17.25" customHeight="1">
      <c r="Q54" s="236" t="s">
        <v>114</v>
      </c>
      <c r="R54" s="237">
        <v>11635</v>
      </c>
    </row>
    <row r="55" spans="3:29" ht="17.25" customHeight="1">
      <c r="Q55" s="236" t="s">
        <v>115</v>
      </c>
      <c r="R55" s="237">
        <v>49494</v>
      </c>
    </row>
    <row r="56" spans="3:29" ht="17.25" customHeight="1">
      <c r="Q56" s="236" t="s">
        <v>116</v>
      </c>
      <c r="R56" s="237">
        <v>16522</v>
      </c>
    </row>
    <row r="57" spans="3:29" ht="17.25" customHeight="1">
      <c r="Q57" s="236" t="s">
        <v>117</v>
      </c>
      <c r="R57" s="237">
        <v>22213</v>
      </c>
    </row>
    <row r="58" spans="3:29" ht="17.25" customHeight="1">
      <c r="Q58" s="236" t="s">
        <v>118</v>
      </c>
      <c r="R58" s="237">
        <v>39007</v>
      </c>
    </row>
    <row r="59" spans="3:29" ht="17.25" customHeight="1">
      <c r="Q59" s="236" t="s">
        <v>119</v>
      </c>
      <c r="R59" s="237">
        <v>7064</v>
      </c>
    </row>
    <row r="60" spans="3:29" ht="17.25" customHeight="1">
      <c r="Q60" s="236" t="s">
        <v>33</v>
      </c>
      <c r="R60" s="237">
        <v>232</v>
      </c>
    </row>
    <row r="61" spans="3:29" ht="17.25" customHeight="1">
      <c r="Q61" s="236" t="s">
        <v>120</v>
      </c>
      <c r="R61" s="237">
        <v>23338</v>
      </c>
    </row>
    <row r="62" spans="3:29" ht="17.25" customHeight="1">
      <c r="Q62" s="236" t="s">
        <v>121</v>
      </c>
      <c r="R62" s="237">
        <v>4593</v>
      </c>
    </row>
    <row r="63" spans="3:29" ht="17.25" customHeight="1">
      <c r="Q63" s="236" t="s">
        <v>122</v>
      </c>
      <c r="R63" s="237">
        <v>24135</v>
      </c>
    </row>
    <row r="64" spans="3:29" ht="17.25" customHeight="1">
      <c r="Q64" s="236" t="s">
        <v>123</v>
      </c>
      <c r="R64" s="237">
        <v>16416</v>
      </c>
    </row>
    <row r="65" spans="3:18" ht="17.25" customHeight="1">
      <c r="Q65" s="236" t="s">
        <v>124</v>
      </c>
      <c r="R65" s="237">
        <v>40634</v>
      </c>
    </row>
    <row r="66" spans="3:18" ht="17.25" customHeight="1">
      <c r="Q66" s="236" t="s">
        <v>125</v>
      </c>
      <c r="R66" s="237">
        <v>54102</v>
      </c>
    </row>
    <row r="67" spans="3:18" ht="17.25" customHeight="1">
      <c r="Q67" s="236" t="s">
        <v>126</v>
      </c>
      <c r="R67" s="237">
        <v>69542</v>
      </c>
    </row>
    <row r="68" spans="3:18" ht="17.25" customHeight="1">
      <c r="Q68" s="236" t="s">
        <v>127</v>
      </c>
      <c r="R68" s="237">
        <v>56323</v>
      </c>
    </row>
    <row r="69" spans="3:18" ht="17.25" customHeight="1">
      <c r="Q69" s="236" t="s">
        <v>128</v>
      </c>
      <c r="R69" s="237">
        <v>343210</v>
      </c>
    </row>
    <row r="70" spans="3:18" ht="17.25" customHeight="1">
      <c r="Q70" s="236" t="s">
        <v>129</v>
      </c>
      <c r="R70" s="237">
        <v>58346</v>
      </c>
    </row>
    <row r="71" spans="3:18">
      <c r="Q71" s="236" t="s">
        <v>131</v>
      </c>
      <c r="R71" s="237">
        <v>17100</v>
      </c>
    </row>
    <row r="72" spans="3:18">
      <c r="Q72" s="236" t="s">
        <v>132</v>
      </c>
      <c r="R72" s="237">
        <v>7288</v>
      </c>
    </row>
    <row r="73" spans="3:18">
      <c r="Q73" s="236" t="s">
        <v>133</v>
      </c>
      <c r="R73" s="237">
        <v>5005</v>
      </c>
    </row>
    <row r="74" spans="3:18">
      <c r="Q74" s="236" t="s">
        <v>134</v>
      </c>
      <c r="R74" s="237">
        <v>10071</v>
      </c>
    </row>
    <row r="75" spans="3:18">
      <c r="Q75" s="236" t="s">
        <v>135</v>
      </c>
      <c r="R75" s="237">
        <v>55338</v>
      </c>
    </row>
    <row r="76" spans="3:18">
      <c r="Q76" s="236" t="s">
        <v>136</v>
      </c>
      <c r="R76" s="237">
        <v>22515</v>
      </c>
    </row>
    <row r="77" spans="3:18">
      <c r="Q77" s="236" t="s">
        <v>137</v>
      </c>
      <c r="R77" s="237">
        <v>17657</v>
      </c>
    </row>
    <row r="78" spans="3:18">
      <c r="C78" s="44">
        <v>1</v>
      </c>
      <c r="D78" s="44">
        <v>2</v>
      </c>
      <c r="E78" s="44">
        <v>3</v>
      </c>
      <c r="Q78" s="236" t="s">
        <v>138</v>
      </c>
      <c r="R78" s="237">
        <v>27664</v>
      </c>
    </row>
    <row r="79" spans="3:18" ht="13.5">
      <c r="C79" s="67" t="s">
        <v>12</v>
      </c>
      <c r="E79" s="122">
        <v>247389</v>
      </c>
      <c r="Q79" s="236" t="s">
        <v>139</v>
      </c>
      <c r="R79" s="237">
        <v>17171</v>
      </c>
    </row>
    <row r="80" spans="3:18" ht="13.5">
      <c r="C80" s="48" t="s">
        <v>24</v>
      </c>
      <c r="E80" s="123">
        <v>69045</v>
      </c>
      <c r="Q80" s="236" t="s">
        <v>140</v>
      </c>
      <c r="R80" s="237">
        <v>7499</v>
      </c>
    </row>
    <row r="81" spans="3:18" ht="13.5">
      <c r="C81" s="48" t="s">
        <v>41</v>
      </c>
      <c r="E81" s="123">
        <v>57322</v>
      </c>
      <c r="Q81" s="236" t="s">
        <v>141</v>
      </c>
      <c r="R81" s="237">
        <v>9154</v>
      </c>
    </row>
    <row r="82" spans="3:18" ht="13.5">
      <c r="C82" s="48" t="s">
        <v>25</v>
      </c>
      <c r="E82" s="123">
        <v>51545</v>
      </c>
    </row>
    <row r="83" spans="3:18" ht="13.5">
      <c r="C83" s="48" t="s">
        <v>42</v>
      </c>
      <c r="E83" s="123">
        <v>51455</v>
      </c>
    </row>
    <row r="84" spans="3:18" ht="13.5">
      <c r="C84" s="48" t="s">
        <v>18</v>
      </c>
      <c r="E84" s="123">
        <v>49937</v>
      </c>
    </row>
    <row r="85" spans="3:18" ht="13.5">
      <c r="C85" s="48" t="s">
        <v>23</v>
      </c>
      <c r="E85" s="123">
        <v>46978</v>
      </c>
    </row>
    <row r="86" spans="3:18" ht="13.5">
      <c r="C86" s="48" t="s">
        <v>37</v>
      </c>
      <c r="E86" s="123">
        <v>46457</v>
      </c>
    </row>
    <row r="87" spans="3:18" ht="13.5">
      <c r="C87" s="48" t="s">
        <v>9</v>
      </c>
      <c r="E87" s="123">
        <v>45192</v>
      </c>
    </row>
    <row r="88" spans="3:18" ht="13.5">
      <c r="C88" s="48" t="s">
        <v>21</v>
      </c>
      <c r="E88" s="123">
        <v>42557</v>
      </c>
    </row>
    <row r="89" spans="3:18" ht="13.5">
      <c r="C89" s="49" t="s">
        <v>39</v>
      </c>
      <c r="E89" s="123">
        <v>27932</v>
      </c>
    </row>
    <row r="90" spans="3:18" ht="13.5">
      <c r="C90" s="48" t="s">
        <v>20</v>
      </c>
      <c r="E90" s="123">
        <v>26950</v>
      </c>
    </row>
    <row r="91" spans="3:18" ht="13.5">
      <c r="C91" s="48" t="s">
        <v>8</v>
      </c>
      <c r="E91" s="123">
        <v>26418</v>
      </c>
    </row>
    <row r="92" spans="3:18" ht="13.5">
      <c r="C92" s="48" t="s">
        <v>28</v>
      </c>
      <c r="E92" s="123">
        <v>25529</v>
      </c>
    </row>
    <row r="93" spans="3:18" ht="13.5">
      <c r="C93" s="48" t="s">
        <v>40</v>
      </c>
      <c r="E93" s="123">
        <v>23352</v>
      </c>
    </row>
    <row r="94" spans="3:18" ht="13.5">
      <c r="C94" s="48" t="s">
        <v>16</v>
      </c>
      <c r="E94" s="123">
        <v>22837</v>
      </c>
    </row>
    <row r="95" spans="3:18" ht="13.5">
      <c r="C95" s="48" t="s">
        <v>10</v>
      </c>
      <c r="E95" s="72">
        <v>22305</v>
      </c>
    </row>
    <row r="96" spans="3:18" ht="13.5">
      <c r="C96" s="48" t="s">
        <v>47</v>
      </c>
      <c r="E96" s="123">
        <v>21979</v>
      </c>
    </row>
    <row r="97" spans="3:5" ht="13.5">
      <c r="C97" s="48" t="s">
        <v>19</v>
      </c>
      <c r="E97" s="123">
        <v>20389</v>
      </c>
    </row>
    <row r="98" spans="3:5" ht="13.5">
      <c r="C98" s="48" t="s">
        <v>11</v>
      </c>
      <c r="E98" s="123">
        <v>19808</v>
      </c>
    </row>
    <row r="99" spans="3:5" ht="13.5">
      <c r="C99" s="48" t="s">
        <v>7</v>
      </c>
      <c r="E99" s="123">
        <v>16838</v>
      </c>
    </row>
    <row r="100" spans="3:5" ht="13.5">
      <c r="C100" s="48" t="s">
        <v>43</v>
      </c>
      <c r="E100" s="123">
        <v>16094</v>
      </c>
    </row>
    <row r="101" spans="3:5" ht="13.5">
      <c r="C101" s="48" t="s">
        <v>22</v>
      </c>
      <c r="E101" s="123">
        <v>13492</v>
      </c>
    </row>
    <row r="102" spans="3:5" ht="13.5">
      <c r="C102" s="48" t="s">
        <v>17</v>
      </c>
      <c r="E102" s="123">
        <v>13141</v>
      </c>
    </row>
    <row r="103" spans="3:5" ht="13.5">
      <c r="C103" s="48" t="s">
        <v>30</v>
      </c>
      <c r="E103" s="123">
        <v>12226</v>
      </c>
    </row>
    <row r="104" spans="3:5" ht="13.5">
      <c r="C104" s="48" t="s">
        <v>29</v>
      </c>
      <c r="E104" s="123">
        <v>12174</v>
      </c>
    </row>
    <row r="105" spans="3:5" ht="13.5">
      <c r="C105" s="48" t="s">
        <v>38</v>
      </c>
      <c r="E105" s="123">
        <v>10738</v>
      </c>
    </row>
    <row r="106" spans="3:5" ht="13.5">
      <c r="C106" s="48" t="s">
        <v>15</v>
      </c>
      <c r="E106" s="123">
        <v>8230</v>
      </c>
    </row>
    <row r="107" spans="3:5" ht="13.5">
      <c r="C107" s="48" t="s">
        <v>26</v>
      </c>
      <c r="E107" s="123">
        <v>6550</v>
      </c>
    </row>
    <row r="108" spans="3:5" ht="13.5">
      <c r="C108" s="48" t="s">
        <v>27</v>
      </c>
      <c r="E108" s="123">
        <v>6502</v>
      </c>
    </row>
    <row r="109" spans="3:5" ht="13.5">
      <c r="C109" s="85" t="s">
        <v>91</v>
      </c>
      <c r="E109" s="124">
        <v>5862</v>
      </c>
    </row>
  </sheetData>
  <mergeCells count="7">
    <mergeCell ref="C51:D53"/>
    <mergeCell ref="C5:O5"/>
    <mergeCell ref="C6:O6"/>
    <mergeCell ref="C8:C9"/>
    <mergeCell ref="E8:H8"/>
    <mergeCell ref="J8:M8"/>
    <mergeCell ref="O8:O9"/>
  </mergeCells>
  <printOptions horizontalCentered="1" verticalCentered="1"/>
  <pageMargins left="0.59055118110236227" right="0.23622047244094491" top="0.31496062992125984" bottom="0.47244094488188981" header="0" footer="0.23622047244094491"/>
  <pageSetup paperSize="9" scale="80" orientation="portrait" r:id="rId1"/>
  <headerFooter>
    <oddFooter>&amp;R&amp;"Arial Narrow,Normal"&amp;13Pag. &amp;"Arial Narrow,Negrita" 19</oddFooter>
  </headerFooter>
  <drawing r:id="rId2"/>
  <legacyDrawing r:id="rId3"/>
  <oleObjects>
    <oleObject progId="Word.Document.8" shapeId="113665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CC530"/>
  <sheetViews>
    <sheetView tabSelected="1" view="pageBreakPreview" zoomScale="80" zoomScaleNormal="40" zoomScaleSheetLayoutView="80" zoomScalePageLayoutView="85" workbookViewId="0">
      <selection activeCell="B522" sqref="B522:C522"/>
    </sheetView>
  </sheetViews>
  <sheetFormatPr baseColWidth="10" defaultColWidth="11.5703125" defaultRowHeight="12.75"/>
  <cols>
    <col min="1" max="1" width="27.7109375" style="44" customWidth="1"/>
    <col min="2" max="2" width="8.28515625" style="44" customWidth="1"/>
    <col min="3" max="3" width="8.42578125" style="292" customWidth="1"/>
    <col min="4" max="4" width="9.28515625" style="44" customWidth="1"/>
    <col min="5" max="5" width="6.7109375" style="44" customWidth="1"/>
    <col min="6" max="6" width="7.140625" style="44" customWidth="1"/>
    <col min="7" max="7" width="7.5703125" style="44" customWidth="1"/>
    <col min="8" max="8" width="6.42578125" style="44" customWidth="1"/>
    <col min="9" max="9" width="7.28515625" style="44" customWidth="1"/>
    <col min="10" max="10" width="8.85546875" style="44" customWidth="1"/>
    <col min="11" max="11" width="6.140625" style="44" customWidth="1"/>
    <col min="12" max="12" width="5.85546875" style="44" customWidth="1"/>
    <col min="13" max="13" width="20.140625" style="43" customWidth="1"/>
    <col min="14" max="14" width="7" style="43" customWidth="1"/>
    <col min="15" max="15" width="8.140625" style="44" customWidth="1"/>
    <col min="16" max="16" width="6.85546875" style="43" customWidth="1"/>
    <col min="17" max="17" width="6.7109375" style="43" customWidth="1"/>
    <col min="18" max="18" width="8.140625" style="44" customWidth="1"/>
    <col min="19" max="19" width="11.5703125" style="43" customWidth="1"/>
    <col min="20" max="20" width="10.85546875" style="44" customWidth="1"/>
    <col min="21" max="21" width="15.5703125" style="44" customWidth="1"/>
    <col min="22" max="22" width="20.42578125" style="44" bestFit="1" customWidth="1"/>
    <col min="23" max="23" width="22.5703125" style="44" customWidth="1"/>
    <col min="24" max="24" width="12" style="44" bestFit="1" customWidth="1"/>
    <col min="25" max="25" width="11.5703125" style="44" bestFit="1" customWidth="1"/>
    <col min="26" max="26" width="18.42578125" style="44" customWidth="1"/>
    <col min="27" max="28" width="11.5703125" style="44" bestFit="1" customWidth="1"/>
    <col min="29" max="16384" width="11.5703125" style="44"/>
  </cols>
  <sheetData>
    <row r="1" spans="1:21">
      <c r="B1" s="253"/>
      <c r="C1" s="289"/>
      <c r="D1" s="253"/>
      <c r="E1" s="253"/>
      <c r="F1" s="253"/>
      <c r="G1" s="253"/>
      <c r="H1" s="253"/>
      <c r="I1" s="253"/>
    </row>
    <row r="2" spans="1:21">
      <c r="B2" s="458"/>
      <c r="C2" s="289"/>
      <c r="D2" s="458"/>
      <c r="E2" s="458"/>
      <c r="F2" s="458"/>
      <c r="G2" s="458"/>
      <c r="H2" s="458"/>
      <c r="I2" s="458"/>
    </row>
    <row r="3" spans="1:21">
      <c r="B3" s="458"/>
      <c r="C3" s="289"/>
      <c r="D3" s="458"/>
      <c r="E3" s="458"/>
      <c r="F3" s="458"/>
      <c r="G3" s="458"/>
      <c r="H3" s="458"/>
      <c r="I3" s="458"/>
    </row>
    <row r="4" spans="1:21">
      <c r="B4" s="458"/>
      <c r="C4" s="289"/>
      <c r="D4" s="458"/>
      <c r="E4" s="458"/>
      <c r="F4" s="458"/>
      <c r="G4" s="458"/>
      <c r="H4" s="458"/>
      <c r="I4" s="458"/>
    </row>
    <row r="5" spans="1:21">
      <c r="B5" s="458"/>
      <c r="C5" s="289"/>
      <c r="D5" s="458"/>
      <c r="E5" s="458"/>
      <c r="F5" s="458"/>
      <c r="G5" s="458"/>
      <c r="H5" s="458"/>
      <c r="I5" s="458"/>
    </row>
    <row r="6" spans="1:21">
      <c r="B6" s="458"/>
      <c r="C6" s="289"/>
      <c r="D6" s="458"/>
      <c r="E6" s="458"/>
      <c r="F6" s="458"/>
      <c r="G6" s="458"/>
      <c r="H6" s="458"/>
      <c r="I6" s="458"/>
    </row>
    <row r="7" spans="1:21">
      <c r="B7" s="458"/>
      <c r="C7" s="289"/>
      <c r="D7" s="458"/>
      <c r="E7" s="458"/>
      <c r="F7" s="458"/>
      <c r="G7" s="458"/>
      <c r="H7" s="458"/>
      <c r="I7" s="458"/>
    </row>
    <row r="8" spans="1:21">
      <c r="B8" s="458"/>
      <c r="C8" s="289"/>
      <c r="D8" s="458"/>
      <c r="E8" s="458"/>
      <c r="F8" s="458"/>
      <c r="G8" s="458"/>
      <c r="H8" s="458"/>
      <c r="I8" s="458"/>
    </row>
    <row r="9" spans="1:21">
      <c r="B9" s="458"/>
      <c r="C9" s="289"/>
      <c r="D9" s="458"/>
      <c r="E9" s="458"/>
      <c r="F9" s="458"/>
      <c r="G9" s="458"/>
      <c r="H9" s="458"/>
      <c r="I9" s="458"/>
    </row>
    <row r="10" spans="1:21">
      <c r="B10" s="458"/>
      <c r="C10" s="289"/>
      <c r="D10" s="458"/>
      <c r="E10" s="458"/>
      <c r="F10" s="458"/>
      <c r="G10" s="458"/>
      <c r="H10" s="458"/>
      <c r="I10" s="458"/>
    </row>
    <row r="11" spans="1:21">
      <c r="B11" s="458"/>
      <c r="C11" s="289"/>
      <c r="D11" s="458"/>
      <c r="E11" s="458"/>
      <c r="F11" s="458"/>
      <c r="G11" s="458"/>
      <c r="H11" s="458"/>
      <c r="I11" s="458"/>
    </row>
    <row r="12" spans="1:21">
      <c r="B12" s="458"/>
      <c r="C12" s="289"/>
      <c r="D12" s="458"/>
      <c r="E12" s="458"/>
      <c r="F12" s="458"/>
      <c r="G12" s="458"/>
      <c r="H12" s="458"/>
      <c r="I12" s="458"/>
    </row>
    <row r="13" spans="1:21">
      <c r="B13" s="458"/>
      <c r="C13" s="289"/>
      <c r="D13" s="458"/>
      <c r="E13" s="458"/>
      <c r="F13" s="458"/>
      <c r="G13" s="458"/>
      <c r="H13" s="458"/>
      <c r="I13" s="458"/>
    </row>
    <row r="14" spans="1:21" ht="44.25" customHeight="1">
      <c r="A14" s="1003" t="s">
        <v>293</v>
      </c>
      <c r="B14" s="1003"/>
      <c r="C14" s="1003"/>
      <c r="D14" s="1003"/>
      <c r="E14" s="1003"/>
      <c r="F14" s="1003"/>
      <c r="G14" s="1003"/>
      <c r="H14" s="1003"/>
      <c r="I14" s="1003"/>
      <c r="J14" s="1003"/>
      <c r="K14" s="1003"/>
      <c r="L14" s="1003"/>
      <c r="M14" s="1003"/>
      <c r="N14" s="1003"/>
      <c r="O14" s="1003"/>
      <c r="P14" s="1003"/>
      <c r="Q14" s="1003"/>
      <c r="R14" s="1003"/>
      <c r="S14" s="1003"/>
      <c r="T14" s="1001" t="s">
        <v>332</v>
      </c>
      <c r="U14" s="1002"/>
    </row>
    <row r="15" spans="1:21">
      <c r="B15" s="253"/>
      <c r="C15" s="289"/>
      <c r="D15" s="253"/>
      <c r="E15" s="253"/>
      <c r="F15" s="253"/>
      <c r="G15" s="253"/>
      <c r="H15" s="253"/>
      <c r="I15" s="253"/>
    </row>
    <row r="16" spans="1:21">
      <c r="B16" s="253"/>
      <c r="C16" s="289"/>
      <c r="D16" s="253"/>
      <c r="E16" s="253"/>
      <c r="F16" s="253"/>
      <c r="G16" s="253"/>
      <c r="H16" s="253"/>
      <c r="I16" s="253"/>
    </row>
    <row r="17" spans="1:21">
      <c r="B17" s="253"/>
      <c r="C17" s="289"/>
      <c r="D17" s="253"/>
      <c r="E17" s="253"/>
      <c r="F17" s="253"/>
      <c r="G17" s="253"/>
      <c r="H17" s="253"/>
      <c r="I17" s="253"/>
    </row>
    <row r="18" spans="1:21">
      <c r="B18" s="253"/>
      <c r="C18" s="289"/>
      <c r="D18" s="253"/>
      <c r="E18" s="253"/>
      <c r="F18" s="253"/>
      <c r="G18" s="253"/>
      <c r="H18" s="253"/>
      <c r="I18" s="253"/>
    </row>
    <row r="19" spans="1:21" ht="45">
      <c r="A19" s="1010" t="s">
        <v>156</v>
      </c>
      <c r="B19" s="1010"/>
      <c r="C19" s="1010"/>
      <c r="D19" s="1010"/>
      <c r="E19" s="1010"/>
      <c r="F19" s="1010"/>
      <c r="G19" s="1010"/>
      <c r="H19" s="1010"/>
      <c r="I19" s="1010"/>
      <c r="J19" s="1010"/>
      <c r="K19" s="1010"/>
      <c r="L19" s="1010"/>
      <c r="M19" s="1010"/>
      <c r="N19" s="1010"/>
      <c r="O19" s="1010"/>
      <c r="P19" s="1010"/>
      <c r="Q19" s="1010"/>
      <c r="R19" s="1010"/>
      <c r="S19" s="1010"/>
      <c r="T19" s="1010"/>
      <c r="U19" s="1010"/>
    </row>
    <row r="20" spans="1:21">
      <c r="A20" s="315"/>
      <c r="B20" s="458"/>
      <c r="C20" s="458"/>
      <c r="D20" s="458"/>
      <c r="E20" s="458"/>
      <c r="F20" s="458"/>
      <c r="G20" s="458"/>
      <c r="H20" s="458"/>
      <c r="I20" s="458"/>
    </row>
    <row r="21" spans="1:21" ht="20.25">
      <c r="A21" s="1011" t="s">
        <v>158</v>
      </c>
      <c r="B21" s="1011"/>
      <c r="C21" s="1011"/>
      <c r="D21" s="1011"/>
      <c r="E21" s="1011"/>
      <c r="F21" s="1011"/>
      <c r="G21" s="1011"/>
      <c r="H21" s="1011"/>
      <c r="I21" s="1011"/>
      <c r="J21" s="1011"/>
      <c r="K21" s="1011"/>
      <c r="L21" s="1011"/>
      <c r="M21" s="1011"/>
      <c r="N21" s="1011"/>
      <c r="O21" s="1011"/>
      <c r="P21" s="1011"/>
      <c r="Q21" s="1011"/>
      <c r="R21" s="1011"/>
      <c r="S21" s="1011"/>
      <c r="T21" s="1011"/>
      <c r="U21" s="1011"/>
    </row>
    <row r="22" spans="1:21">
      <c r="A22" s="315"/>
      <c r="B22" s="458"/>
      <c r="C22" s="458"/>
      <c r="D22" s="458"/>
      <c r="E22" s="458"/>
      <c r="F22" s="458"/>
      <c r="G22" s="458"/>
      <c r="H22" s="458"/>
      <c r="I22" s="458"/>
    </row>
    <row r="23" spans="1:21">
      <c r="A23" s="315"/>
      <c r="B23" s="458"/>
      <c r="C23" s="458"/>
      <c r="D23" s="458"/>
      <c r="E23" s="458"/>
      <c r="F23" s="458"/>
      <c r="G23" s="458"/>
      <c r="H23" s="458"/>
      <c r="I23" s="458"/>
    </row>
    <row r="24" spans="1:21">
      <c r="B24" s="253"/>
      <c r="C24" s="289"/>
      <c r="D24" s="253"/>
      <c r="E24" s="253"/>
      <c r="F24" s="253"/>
      <c r="G24" s="253"/>
      <c r="H24" s="253"/>
      <c r="I24" s="253"/>
    </row>
    <row r="25" spans="1:21">
      <c r="B25" s="253"/>
      <c r="C25" s="289"/>
      <c r="D25" s="253"/>
      <c r="E25" s="253"/>
      <c r="F25" s="253"/>
      <c r="G25" s="253"/>
      <c r="H25" s="253"/>
      <c r="I25" s="253"/>
    </row>
    <row r="26" spans="1:21">
      <c r="B26" s="253"/>
      <c r="C26" s="289"/>
      <c r="D26" s="253"/>
      <c r="E26" s="253"/>
      <c r="F26" s="253"/>
      <c r="G26" s="253"/>
      <c r="H26" s="253"/>
      <c r="I26" s="253"/>
    </row>
    <row r="27" spans="1:21">
      <c r="B27" s="253"/>
      <c r="C27" s="289"/>
      <c r="D27" s="253"/>
      <c r="E27" s="253"/>
      <c r="F27" s="253"/>
      <c r="G27" s="253"/>
      <c r="H27" s="253"/>
      <c r="I27" s="253"/>
    </row>
    <row r="28" spans="1:21">
      <c r="B28" s="253"/>
      <c r="C28" s="289"/>
      <c r="D28" s="253"/>
      <c r="E28" s="253"/>
      <c r="F28" s="253"/>
      <c r="G28" s="253"/>
      <c r="H28" s="253"/>
      <c r="I28" s="253"/>
    </row>
    <row r="29" spans="1:21">
      <c r="B29" s="253"/>
      <c r="C29" s="289"/>
      <c r="D29" s="253"/>
      <c r="E29" s="253"/>
      <c r="F29" s="253"/>
      <c r="G29" s="253"/>
      <c r="H29" s="253"/>
      <c r="I29" s="253"/>
    </row>
    <row r="30" spans="1:21">
      <c r="B30" s="253"/>
      <c r="C30" s="289"/>
      <c r="D30" s="253"/>
      <c r="E30" s="253"/>
      <c r="F30" s="253"/>
      <c r="G30" s="253"/>
      <c r="H30" s="253"/>
      <c r="I30" s="253"/>
    </row>
    <row r="31" spans="1:21">
      <c r="B31" s="253"/>
      <c r="C31" s="289"/>
      <c r="D31" s="253"/>
      <c r="E31" s="253"/>
      <c r="F31" s="253"/>
      <c r="G31" s="253"/>
      <c r="H31" s="253"/>
      <c r="I31" s="253"/>
    </row>
    <row r="32" spans="1:21">
      <c r="B32" s="253"/>
      <c r="C32" s="289"/>
      <c r="D32" s="253"/>
      <c r="E32" s="253"/>
      <c r="F32" s="253"/>
      <c r="G32" s="253"/>
      <c r="H32" s="253"/>
      <c r="I32" s="253"/>
    </row>
    <row r="33" spans="1:21">
      <c r="B33" s="253"/>
      <c r="C33" s="289"/>
      <c r="D33" s="253"/>
      <c r="E33" s="253"/>
      <c r="F33" s="253"/>
      <c r="G33" s="253"/>
      <c r="H33" s="253"/>
      <c r="I33" s="253"/>
    </row>
    <row r="34" spans="1:21">
      <c r="B34" s="253"/>
      <c r="C34" s="289"/>
      <c r="D34" s="253"/>
      <c r="E34" s="253"/>
      <c r="F34" s="253"/>
      <c r="G34" s="253"/>
      <c r="H34" s="253"/>
      <c r="I34" s="253"/>
    </row>
    <row r="35" spans="1:21">
      <c r="B35" s="253"/>
      <c r="C35" s="289"/>
      <c r="D35" s="253"/>
      <c r="E35" s="253"/>
      <c r="F35" s="253"/>
      <c r="G35" s="253"/>
      <c r="H35" s="253"/>
      <c r="I35" s="253"/>
    </row>
    <row r="36" spans="1:21">
      <c r="B36" s="253"/>
      <c r="C36" s="289"/>
      <c r="D36" s="253"/>
      <c r="E36" s="253"/>
      <c r="F36" s="253"/>
      <c r="G36" s="253"/>
      <c r="H36" s="253"/>
      <c r="I36" s="253"/>
    </row>
    <row r="37" spans="1:21">
      <c r="B37" s="253"/>
      <c r="C37" s="289"/>
      <c r="D37" s="253"/>
      <c r="E37" s="253"/>
      <c r="F37" s="253"/>
      <c r="G37" s="253"/>
      <c r="H37" s="253"/>
      <c r="I37" s="253"/>
    </row>
    <row r="38" spans="1:21">
      <c r="B38" s="253"/>
      <c r="C38" s="289"/>
      <c r="D38" s="253"/>
      <c r="E38" s="253"/>
      <c r="F38" s="253"/>
      <c r="G38" s="253"/>
      <c r="H38" s="253"/>
      <c r="I38" s="253"/>
    </row>
    <row r="39" spans="1:21" ht="45">
      <c r="A39" s="982"/>
      <c r="B39" s="982"/>
      <c r="C39" s="982"/>
      <c r="D39" s="982"/>
      <c r="E39" s="982"/>
      <c r="F39" s="982"/>
      <c r="G39" s="982"/>
      <c r="H39" s="982"/>
      <c r="I39" s="982"/>
      <c r="J39" s="982"/>
      <c r="K39" s="982"/>
      <c r="L39" s="982"/>
      <c r="M39" s="982"/>
      <c r="N39" s="982"/>
      <c r="O39" s="982"/>
      <c r="P39" s="982"/>
      <c r="Q39" s="982"/>
      <c r="R39" s="982"/>
      <c r="S39" s="982"/>
      <c r="T39" s="982"/>
      <c r="U39" s="982"/>
    </row>
    <row r="40" spans="1:21">
      <c r="B40" s="253"/>
      <c r="C40" s="289"/>
      <c r="D40" s="253"/>
      <c r="E40" s="253"/>
      <c r="F40" s="253"/>
      <c r="G40" s="253"/>
      <c r="H40" s="253"/>
      <c r="I40" s="253"/>
    </row>
    <row r="41" spans="1:21">
      <c r="B41" s="253"/>
      <c r="C41" s="289"/>
      <c r="D41" s="253"/>
      <c r="E41" s="253"/>
      <c r="F41" s="253"/>
      <c r="G41" s="253"/>
      <c r="H41" s="253"/>
      <c r="I41" s="253"/>
    </row>
    <row r="42" spans="1:21">
      <c r="B42" s="253"/>
      <c r="C42" s="289"/>
      <c r="D42" s="253"/>
      <c r="E42" s="253"/>
      <c r="F42" s="253"/>
      <c r="G42" s="253"/>
      <c r="H42" s="253"/>
      <c r="I42" s="253"/>
    </row>
    <row r="43" spans="1:21">
      <c r="B43" s="253"/>
      <c r="C43" s="289"/>
      <c r="D43" s="253"/>
      <c r="E43" s="253"/>
      <c r="F43" s="253"/>
      <c r="G43" s="253"/>
      <c r="H43" s="253"/>
      <c r="I43" s="253"/>
    </row>
    <row r="44" spans="1:21">
      <c r="B44" s="253"/>
      <c r="C44" s="289"/>
      <c r="D44" s="253"/>
      <c r="E44" s="253"/>
      <c r="F44" s="253"/>
      <c r="G44" s="253"/>
      <c r="H44" s="253"/>
      <c r="I44" s="253"/>
    </row>
    <row r="45" spans="1:21">
      <c r="B45" s="253"/>
      <c r="C45" s="289"/>
      <c r="D45" s="253"/>
      <c r="E45" s="253"/>
      <c r="F45" s="253"/>
      <c r="G45" s="253"/>
      <c r="H45" s="253"/>
      <c r="I45" s="253"/>
    </row>
    <row r="46" spans="1:21">
      <c r="B46" s="253"/>
      <c r="C46" s="289"/>
      <c r="D46" s="253"/>
      <c r="E46" s="253"/>
      <c r="F46" s="253"/>
      <c r="G46" s="253"/>
      <c r="H46" s="253"/>
      <c r="I46" s="253"/>
    </row>
    <row r="47" spans="1:21">
      <c r="B47" s="253"/>
      <c r="C47" s="289"/>
      <c r="D47" s="253"/>
      <c r="E47" s="253"/>
      <c r="F47" s="253"/>
      <c r="G47" s="253"/>
      <c r="H47" s="253"/>
      <c r="I47" s="253"/>
    </row>
    <row r="48" spans="1:21">
      <c r="B48" s="253"/>
      <c r="C48" s="289"/>
      <c r="D48" s="253"/>
      <c r="E48" s="253"/>
      <c r="F48" s="253"/>
      <c r="G48" s="253"/>
      <c r="H48" s="253"/>
      <c r="I48" s="253"/>
    </row>
    <row r="49" spans="2:9">
      <c r="B49" s="253"/>
      <c r="C49" s="289"/>
      <c r="D49" s="253"/>
      <c r="E49" s="253"/>
      <c r="F49" s="253"/>
      <c r="G49" s="253"/>
      <c r="H49" s="253"/>
      <c r="I49" s="253"/>
    </row>
    <row r="50" spans="2:9">
      <c r="B50" s="253"/>
      <c r="C50" s="289"/>
      <c r="D50" s="253"/>
      <c r="E50" s="253"/>
      <c r="F50" s="253"/>
      <c r="G50" s="253"/>
      <c r="H50" s="253"/>
      <c r="I50" s="253"/>
    </row>
    <row r="51" spans="2:9">
      <c r="B51" s="253"/>
      <c r="C51" s="289"/>
      <c r="D51" s="253"/>
      <c r="E51" s="253"/>
      <c r="F51" s="253"/>
      <c r="G51" s="253"/>
      <c r="H51" s="253"/>
      <c r="I51" s="253"/>
    </row>
    <row r="52" spans="2:9">
      <c r="B52" s="253"/>
      <c r="C52" s="289"/>
      <c r="D52" s="253"/>
      <c r="E52" s="253"/>
      <c r="F52" s="253"/>
      <c r="G52" s="253"/>
      <c r="H52" s="253"/>
      <c r="I52" s="253"/>
    </row>
    <row r="53" spans="2:9">
      <c r="B53" s="253"/>
      <c r="C53" s="289"/>
      <c r="D53" s="253"/>
      <c r="E53" s="253"/>
      <c r="F53" s="253"/>
      <c r="G53" s="253"/>
      <c r="H53" s="253"/>
      <c r="I53" s="253"/>
    </row>
    <row r="54" spans="2:9">
      <c r="B54" s="253"/>
      <c r="C54" s="289"/>
      <c r="D54" s="253"/>
      <c r="E54" s="253"/>
      <c r="F54" s="253"/>
      <c r="G54" s="253"/>
      <c r="H54" s="253"/>
      <c r="I54" s="253"/>
    </row>
    <row r="55" spans="2:9">
      <c r="B55" s="253"/>
      <c r="C55" s="289"/>
      <c r="D55" s="253"/>
      <c r="E55" s="253"/>
      <c r="F55" s="253"/>
      <c r="G55" s="253"/>
      <c r="H55" s="253"/>
      <c r="I55" s="253"/>
    </row>
    <row r="56" spans="2:9">
      <c r="B56" s="253"/>
      <c r="C56" s="289"/>
      <c r="D56" s="253"/>
      <c r="E56" s="253"/>
      <c r="F56" s="253"/>
      <c r="G56" s="253"/>
      <c r="H56" s="253"/>
      <c r="I56" s="253"/>
    </row>
    <row r="57" spans="2:9">
      <c r="B57" s="253"/>
      <c r="C57" s="289"/>
      <c r="D57" s="253"/>
      <c r="E57" s="253"/>
      <c r="F57" s="253"/>
      <c r="G57" s="253"/>
      <c r="H57" s="253"/>
      <c r="I57" s="253"/>
    </row>
    <row r="58" spans="2:9">
      <c r="B58" s="253"/>
      <c r="C58" s="289"/>
      <c r="D58" s="253"/>
      <c r="E58" s="253"/>
      <c r="F58" s="253"/>
      <c r="G58" s="253"/>
      <c r="H58" s="253"/>
      <c r="I58" s="253"/>
    </row>
    <row r="59" spans="2:9">
      <c r="B59" s="253"/>
      <c r="C59" s="289"/>
      <c r="D59" s="253"/>
      <c r="E59" s="253"/>
      <c r="F59" s="253"/>
      <c r="G59" s="253"/>
      <c r="H59" s="253"/>
      <c r="I59" s="253"/>
    </row>
    <row r="60" spans="2:9">
      <c r="B60" s="253"/>
      <c r="C60" s="289"/>
      <c r="D60" s="253"/>
      <c r="E60" s="253"/>
      <c r="F60" s="253"/>
      <c r="G60" s="253"/>
      <c r="H60" s="253"/>
      <c r="I60" s="253"/>
    </row>
    <row r="61" spans="2:9">
      <c r="B61" s="253"/>
      <c r="C61" s="289"/>
      <c r="D61" s="253"/>
      <c r="E61" s="253"/>
      <c r="F61" s="253"/>
      <c r="G61" s="253"/>
      <c r="H61" s="253"/>
      <c r="I61" s="253"/>
    </row>
    <row r="62" spans="2:9">
      <c r="B62" s="253"/>
      <c r="C62" s="289"/>
      <c r="D62" s="253"/>
      <c r="E62" s="253"/>
      <c r="F62" s="253"/>
      <c r="G62" s="253"/>
      <c r="H62" s="253"/>
      <c r="I62" s="253"/>
    </row>
    <row r="63" spans="2:9">
      <c r="B63" s="253"/>
      <c r="C63" s="289"/>
      <c r="D63" s="253"/>
      <c r="E63" s="253"/>
      <c r="F63" s="253"/>
      <c r="G63" s="253"/>
      <c r="H63" s="253"/>
      <c r="I63" s="253"/>
    </row>
    <row r="64" spans="2:9">
      <c r="B64" s="253"/>
      <c r="C64" s="289"/>
      <c r="D64" s="253"/>
      <c r="E64" s="253"/>
      <c r="F64" s="253"/>
      <c r="G64" s="253"/>
      <c r="H64" s="253"/>
      <c r="I64" s="253"/>
    </row>
    <row r="65" spans="1:21">
      <c r="B65" s="253"/>
      <c r="C65" s="289"/>
      <c r="D65" s="253"/>
      <c r="E65" s="253"/>
      <c r="F65" s="253"/>
      <c r="G65" s="253"/>
      <c r="H65" s="253"/>
      <c r="I65" s="253"/>
    </row>
    <row r="66" spans="1:21">
      <c r="B66" s="253"/>
      <c r="C66" s="289"/>
      <c r="D66" s="253"/>
      <c r="E66" s="253"/>
      <c r="F66" s="253"/>
      <c r="G66" s="253"/>
      <c r="H66" s="253"/>
      <c r="I66" s="253"/>
    </row>
    <row r="67" spans="1:21">
      <c r="B67" s="253"/>
      <c r="C67" s="289"/>
      <c r="D67" s="253"/>
      <c r="E67" s="253"/>
      <c r="F67" s="253"/>
      <c r="G67" s="253"/>
      <c r="H67" s="253"/>
      <c r="I67" s="253"/>
    </row>
    <row r="68" spans="1:21">
      <c r="B68" s="253"/>
      <c r="C68" s="289"/>
      <c r="D68" s="253"/>
      <c r="E68" s="253"/>
      <c r="F68" s="253"/>
      <c r="G68" s="253"/>
      <c r="H68" s="253"/>
      <c r="I68" s="253"/>
    </row>
    <row r="69" spans="1:21">
      <c r="B69" s="253"/>
      <c r="C69" s="289"/>
      <c r="D69" s="253"/>
      <c r="E69" s="253"/>
      <c r="F69" s="253"/>
      <c r="G69" s="253"/>
      <c r="H69" s="253"/>
      <c r="I69" s="253"/>
    </row>
    <row r="70" spans="1:21">
      <c r="B70" s="253"/>
      <c r="C70" s="289"/>
      <c r="D70" s="253"/>
      <c r="E70" s="253"/>
      <c r="F70" s="253"/>
      <c r="G70" s="253"/>
      <c r="H70" s="253"/>
      <c r="I70" s="253"/>
    </row>
    <row r="71" spans="1:21">
      <c r="B71" s="253"/>
      <c r="C71" s="289"/>
      <c r="D71" s="253"/>
      <c r="E71" s="253"/>
      <c r="F71" s="253"/>
      <c r="G71" s="253"/>
      <c r="H71" s="253"/>
      <c r="I71" s="253"/>
    </row>
    <row r="72" spans="1:21">
      <c r="B72" s="253"/>
      <c r="C72" s="289"/>
      <c r="D72" s="253"/>
      <c r="E72" s="253"/>
      <c r="F72" s="253"/>
      <c r="G72" s="253"/>
      <c r="H72" s="253"/>
      <c r="I72" s="253"/>
    </row>
    <row r="73" spans="1:21">
      <c r="B73" s="253"/>
      <c r="C73" s="289"/>
      <c r="D73" s="253"/>
      <c r="E73" s="253"/>
      <c r="F73" s="253"/>
      <c r="G73" s="253"/>
      <c r="H73" s="253"/>
      <c r="I73" s="253"/>
    </row>
    <row r="74" spans="1:21">
      <c r="B74" s="253"/>
      <c r="C74" s="289"/>
      <c r="D74" s="253"/>
      <c r="E74" s="253"/>
      <c r="F74" s="253"/>
      <c r="G74" s="253"/>
      <c r="H74" s="253"/>
      <c r="I74" s="253"/>
    </row>
    <row r="75" spans="1:21">
      <c r="B75" s="253"/>
      <c r="C75" s="289"/>
      <c r="D75" s="253"/>
      <c r="E75" s="253"/>
      <c r="F75" s="253"/>
      <c r="G75" s="253"/>
      <c r="H75" s="253"/>
      <c r="I75" s="253"/>
    </row>
    <row r="76" spans="1:21" ht="45">
      <c r="A76" s="982" t="s">
        <v>157</v>
      </c>
      <c r="B76" s="982"/>
      <c r="C76" s="982"/>
      <c r="D76" s="982"/>
      <c r="E76" s="982"/>
      <c r="F76" s="982"/>
      <c r="G76" s="982"/>
      <c r="H76" s="982"/>
      <c r="I76" s="982"/>
      <c r="J76" s="982"/>
      <c r="K76" s="982"/>
      <c r="L76" s="982"/>
      <c r="M76" s="982"/>
      <c r="N76" s="982"/>
      <c r="O76" s="982"/>
      <c r="P76" s="982"/>
      <c r="Q76" s="982"/>
      <c r="R76" s="982"/>
      <c r="S76" s="982"/>
      <c r="T76" s="982"/>
      <c r="U76" s="982"/>
    </row>
    <row r="77" spans="1:21" ht="45">
      <c r="A77" s="991"/>
      <c r="B77" s="991"/>
      <c r="C77" s="991"/>
      <c r="D77" s="991"/>
      <c r="E77" s="991"/>
      <c r="F77" s="991"/>
      <c r="G77" s="991"/>
      <c r="H77" s="991"/>
      <c r="I77" s="991"/>
      <c r="J77" s="991"/>
      <c r="K77" s="991"/>
      <c r="L77" s="991"/>
      <c r="M77" s="991"/>
      <c r="N77" s="991"/>
      <c r="O77" s="991"/>
      <c r="P77" s="991"/>
      <c r="Q77" s="991"/>
      <c r="R77" s="991"/>
      <c r="S77" s="991"/>
      <c r="T77" s="991"/>
      <c r="U77" s="991"/>
    </row>
    <row r="78" spans="1:21">
      <c r="A78" s="315"/>
      <c r="B78" s="458"/>
      <c r="C78" s="458"/>
      <c r="D78" s="458"/>
      <c r="E78" s="458"/>
      <c r="F78" s="458"/>
      <c r="G78" s="458"/>
      <c r="H78" s="458"/>
      <c r="I78" s="458"/>
    </row>
    <row r="79" spans="1:21">
      <c r="A79" s="315"/>
      <c r="B79" s="458"/>
      <c r="C79" s="458"/>
      <c r="D79" s="458"/>
      <c r="E79" s="458"/>
      <c r="F79" s="458"/>
      <c r="G79" s="458"/>
      <c r="H79" s="458"/>
      <c r="I79" s="458"/>
    </row>
    <row r="80" spans="1:21">
      <c r="A80" s="315"/>
      <c r="B80" s="458"/>
      <c r="C80" s="458"/>
      <c r="D80" s="458"/>
      <c r="E80" s="458"/>
      <c r="F80" s="458"/>
      <c r="G80" s="458"/>
      <c r="H80" s="458"/>
      <c r="I80" s="458"/>
    </row>
    <row r="81" spans="1:21">
      <c r="A81" s="315"/>
      <c r="B81" s="458"/>
      <c r="C81" s="458"/>
      <c r="D81" s="458"/>
      <c r="E81" s="458"/>
      <c r="F81" s="458"/>
      <c r="G81" s="458"/>
      <c r="H81" s="458"/>
      <c r="I81" s="458"/>
    </row>
    <row r="82" spans="1:21">
      <c r="A82" s="315"/>
      <c r="B82" s="458"/>
      <c r="C82" s="458"/>
      <c r="D82" s="458"/>
      <c r="E82" s="458"/>
      <c r="F82" s="458"/>
      <c r="G82" s="458"/>
      <c r="H82" s="458"/>
      <c r="I82" s="458"/>
    </row>
    <row r="83" spans="1:21" ht="33.75">
      <c r="A83" s="1012" t="s">
        <v>333</v>
      </c>
      <c r="B83" s="1012"/>
      <c r="C83" s="1012"/>
      <c r="D83" s="1012"/>
      <c r="E83" s="1012"/>
      <c r="F83" s="1012"/>
      <c r="G83" s="1012"/>
      <c r="H83" s="1012"/>
      <c r="I83" s="1012"/>
      <c r="J83" s="1012"/>
      <c r="K83" s="1012"/>
      <c r="L83" s="1012"/>
      <c r="M83" s="1012"/>
      <c r="N83" s="1012"/>
      <c r="O83" s="1012"/>
      <c r="P83" s="1012"/>
      <c r="Q83" s="1012"/>
      <c r="R83" s="1012"/>
      <c r="S83" s="1012"/>
      <c r="T83" s="1012"/>
      <c r="U83" s="1012"/>
    </row>
    <row r="84" spans="1:21">
      <c r="B84" s="253"/>
      <c r="C84" s="289"/>
      <c r="D84" s="253"/>
      <c r="E84" s="253"/>
      <c r="F84" s="253"/>
      <c r="G84" s="253"/>
      <c r="H84" s="253"/>
      <c r="I84" s="253"/>
    </row>
    <row r="85" spans="1:21">
      <c r="A85" s="252"/>
      <c r="B85" s="375"/>
      <c r="C85" s="376"/>
      <c r="D85" s="375"/>
      <c r="E85" s="375"/>
      <c r="F85" s="375"/>
      <c r="G85" s="375"/>
      <c r="H85" s="375"/>
      <c r="I85" s="375"/>
      <c r="J85" s="252"/>
      <c r="K85" s="252"/>
      <c r="L85" s="252"/>
      <c r="M85" s="251"/>
      <c r="N85" s="251"/>
      <c r="O85" s="252"/>
      <c r="P85" s="251"/>
      <c r="Q85" s="251"/>
      <c r="R85" s="252"/>
      <c r="S85" s="251"/>
      <c r="T85" s="252"/>
      <c r="U85" s="252"/>
    </row>
    <row r="86" spans="1:21">
      <c r="A86" s="252"/>
      <c r="B86" s="375"/>
      <c r="C86" s="376"/>
      <c r="D86" s="375"/>
      <c r="E86" s="375"/>
      <c r="F86" s="375"/>
      <c r="G86" s="375"/>
      <c r="H86" s="375"/>
      <c r="I86" s="375"/>
      <c r="J86" s="252"/>
      <c r="K86" s="252"/>
      <c r="L86" s="252"/>
      <c r="M86" s="251"/>
      <c r="N86" s="251"/>
      <c r="O86" s="252"/>
      <c r="P86" s="251"/>
      <c r="Q86" s="251"/>
      <c r="R86" s="252"/>
      <c r="S86" s="251"/>
      <c r="T86" s="252"/>
      <c r="U86" s="252"/>
    </row>
    <row r="87" spans="1:21">
      <c r="A87" s="252"/>
      <c r="B87" s="375"/>
      <c r="C87" s="376"/>
      <c r="D87" s="375"/>
      <c r="E87" s="375"/>
      <c r="F87" s="375"/>
      <c r="G87" s="375"/>
      <c r="H87" s="375"/>
      <c r="I87" s="375"/>
      <c r="J87" s="252"/>
      <c r="K87" s="252"/>
      <c r="L87" s="252"/>
      <c r="M87" s="251"/>
      <c r="N87" s="251"/>
      <c r="O87" s="252"/>
      <c r="P87" s="251"/>
      <c r="Q87" s="251"/>
      <c r="R87" s="252"/>
      <c r="S87" s="251"/>
      <c r="T87" s="252"/>
      <c r="U87" s="252"/>
    </row>
    <row r="88" spans="1:21">
      <c r="A88" s="252"/>
      <c r="B88" s="375"/>
      <c r="C88" s="376"/>
      <c r="D88" s="375"/>
      <c r="E88" s="375"/>
      <c r="F88" s="375"/>
      <c r="G88" s="375"/>
      <c r="H88" s="375"/>
      <c r="I88" s="375"/>
      <c r="J88" s="252"/>
      <c r="K88" s="252"/>
      <c r="L88" s="252"/>
      <c r="M88" s="251"/>
      <c r="N88" s="251"/>
      <c r="O88" s="252"/>
      <c r="P88" s="251"/>
      <c r="Q88" s="251"/>
      <c r="R88" s="252"/>
      <c r="S88" s="251"/>
      <c r="T88" s="252"/>
      <c r="U88" s="252"/>
    </row>
    <row r="89" spans="1:21">
      <c r="A89" s="252"/>
      <c r="B89" s="375"/>
      <c r="C89" s="376"/>
      <c r="D89" s="375"/>
      <c r="E89" s="375"/>
      <c r="F89" s="375"/>
      <c r="G89" s="375"/>
      <c r="H89" s="375"/>
      <c r="I89" s="375"/>
      <c r="J89" s="252"/>
      <c r="K89" s="252"/>
      <c r="L89" s="252"/>
      <c r="M89" s="251"/>
      <c r="N89" s="251"/>
      <c r="O89" s="252"/>
      <c r="P89" s="251"/>
      <c r="Q89" s="251"/>
      <c r="R89" s="252"/>
      <c r="S89" s="251"/>
      <c r="T89" s="252"/>
      <c r="U89" s="252"/>
    </row>
    <row r="90" spans="1:21">
      <c r="A90" s="252"/>
      <c r="B90" s="375"/>
      <c r="C90" s="376"/>
      <c r="D90" s="375"/>
      <c r="E90" s="375"/>
      <c r="F90" s="375"/>
      <c r="G90" s="375"/>
      <c r="H90" s="375"/>
      <c r="I90" s="375"/>
      <c r="J90" s="252"/>
      <c r="K90" s="252"/>
      <c r="L90" s="252"/>
      <c r="M90" s="251"/>
      <c r="N90" s="251"/>
      <c r="O90" s="252"/>
      <c r="P90" s="251"/>
      <c r="Q90" s="251"/>
      <c r="R90" s="252"/>
      <c r="S90" s="251"/>
      <c r="T90" s="252"/>
      <c r="U90" s="252"/>
    </row>
    <row r="91" spans="1:21">
      <c r="A91" s="252"/>
      <c r="B91" s="375"/>
      <c r="C91" s="376"/>
      <c r="D91" s="375"/>
      <c r="E91" s="375"/>
      <c r="F91" s="375"/>
      <c r="G91" s="375"/>
      <c r="H91" s="375"/>
      <c r="I91" s="375"/>
      <c r="J91" s="252"/>
      <c r="K91" s="252"/>
      <c r="L91" s="252"/>
      <c r="M91" s="251"/>
      <c r="N91" s="251"/>
      <c r="O91" s="252"/>
      <c r="P91" s="251"/>
      <c r="Q91" s="251"/>
      <c r="R91" s="252"/>
      <c r="S91" s="251"/>
      <c r="T91" s="252"/>
      <c r="U91" s="252"/>
    </row>
    <row r="92" spans="1:21">
      <c r="A92" s="252"/>
      <c r="B92" s="375"/>
      <c r="C92" s="376"/>
      <c r="D92" s="375"/>
      <c r="E92" s="375"/>
      <c r="F92" s="375"/>
      <c r="G92" s="375"/>
      <c r="H92" s="375"/>
      <c r="I92" s="375"/>
      <c r="J92" s="252"/>
      <c r="K92" s="252"/>
      <c r="L92" s="252"/>
      <c r="M92" s="251"/>
      <c r="N92" s="251"/>
      <c r="O92" s="252"/>
      <c r="P92" s="251"/>
      <c r="Q92" s="251"/>
      <c r="R92" s="252"/>
      <c r="S92" s="251"/>
      <c r="T92" s="252"/>
      <c r="U92" s="252"/>
    </row>
    <row r="93" spans="1:21">
      <c r="A93" s="252"/>
      <c r="B93" s="375"/>
      <c r="C93" s="376"/>
      <c r="D93" s="375"/>
      <c r="E93" s="375"/>
      <c r="F93" s="375"/>
      <c r="G93" s="375"/>
      <c r="H93" s="375"/>
      <c r="I93" s="375"/>
      <c r="J93" s="252"/>
      <c r="K93" s="252"/>
      <c r="L93" s="252"/>
      <c r="M93" s="251"/>
      <c r="N93" s="251"/>
      <c r="O93" s="252"/>
      <c r="P93" s="251"/>
      <c r="Q93" s="251"/>
      <c r="R93" s="252"/>
      <c r="S93" s="251"/>
      <c r="T93" s="252"/>
      <c r="U93" s="252"/>
    </row>
    <row r="94" spans="1:21">
      <c r="A94" s="252"/>
      <c r="B94" s="375"/>
      <c r="C94" s="376"/>
      <c r="D94" s="375"/>
      <c r="E94" s="375"/>
      <c r="F94" s="375"/>
      <c r="G94" s="375"/>
      <c r="H94" s="375"/>
      <c r="I94" s="375"/>
      <c r="J94" s="252"/>
      <c r="K94" s="252"/>
      <c r="L94" s="252"/>
      <c r="M94" s="251"/>
      <c r="N94" s="251"/>
      <c r="O94" s="252"/>
      <c r="P94" s="251"/>
      <c r="Q94" s="251"/>
      <c r="R94" s="252"/>
      <c r="S94" s="251"/>
      <c r="T94" s="252"/>
      <c r="U94" s="252"/>
    </row>
    <row r="95" spans="1:21">
      <c r="A95" s="252"/>
      <c r="B95" s="375"/>
      <c r="C95" s="376"/>
      <c r="D95" s="375"/>
      <c r="E95" s="375"/>
      <c r="F95" s="375"/>
      <c r="G95" s="375"/>
      <c r="H95" s="375"/>
      <c r="I95" s="375"/>
      <c r="J95" s="252"/>
      <c r="K95" s="252"/>
      <c r="L95" s="252"/>
      <c r="M95" s="251"/>
      <c r="N95" s="251"/>
      <c r="O95" s="252"/>
      <c r="P95" s="251"/>
      <c r="Q95" s="251"/>
      <c r="R95" s="252"/>
      <c r="S95" s="251"/>
      <c r="T95" s="252"/>
      <c r="U95" s="252"/>
    </row>
    <row r="96" spans="1:21">
      <c r="A96" s="252"/>
      <c r="B96" s="375"/>
      <c r="C96" s="376"/>
      <c r="D96" s="375"/>
      <c r="E96" s="375"/>
      <c r="F96" s="375"/>
      <c r="G96" s="375"/>
      <c r="H96" s="375"/>
      <c r="I96" s="375"/>
      <c r="J96" s="252"/>
      <c r="K96" s="252"/>
      <c r="L96" s="252"/>
      <c r="M96" s="251"/>
      <c r="N96" s="251"/>
      <c r="O96" s="252"/>
      <c r="P96" s="251"/>
      <c r="Q96" s="251"/>
      <c r="R96" s="252"/>
      <c r="S96" s="251"/>
      <c r="T96" s="252"/>
      <c r="U96" s="252"/>
    </row>
    <row r="97" spans="1:21">
      <c r="A97" s="252"/>
      <c r="B97" s="375"/>
      <c r="C97" s="376"/>
      <c r="D97" s="375"/>
      <c r="E97" s="375"/>
      <c r="F97" s="375"/>
      <c r="G97" s="375"/>
      <c r="H97" s="375"/>
      <c r="I97" s="375"/>
      <c r="J97" s="252"/>
      <c r="K97" s="252"/>
      <c r="L97" s="252"/>
      <c r="M97" s="251"/>
      <c r="N97" s="251"/>
      <c r="O97" s="252"/>
      <c r="P97" s="251"/>
      <c r="Q97" s="251"/>
      <c r="R97" s="252"/>
      <c r="S97" s="251"/>
      <c r="T97" s="252"/>
      <c r="U97" s="252"/>
    </row>
    <row r="98" spans="1:21">
      <c r="A98" s="252"/>
      <c r="B98" s="375"/>
      <c r="C98" s="376"/>
      <c r="D98" s="375"/>
      <c r="E98" s="375"/>
      <c r="F98" s="375"/>
      <c r="G98" s="375"/>
      <c r="H98" s="375"/>
      <c r="I98" s="375"/>
      <c r="J98" s="252"/>
      <c r="K98" s="252"/>
      <c r="L98" s="252"/>
      <c r="M98" s="251"/>
      <c r="N98" s="251"/>
      <c r="O98" s="252"/>
      <c r="P98" s="251"/>
      <c r="Q98" s="251"/>
      <c r="R98" s="252"/>
      <c r="S98" s="251"/>
      <c r="T98" s="252"/>
      <c r="U98" s="252"/>
    </row>
    <row r="99" spans="1:21" ht="35.25">
      <c r="A99" s="1004"/>
      <c r="B99" s="1004"/>
      <c r="C99" s="1004"/>
      <c r="D99" s="1004"/>
      <c r="E99" s="1004"/>
      <c r="F99" s="1004"/>
      <c r="G99" s="1004"/>
      <c r="H99" s="1004"/>
      <c r="I99" s="1004"/>
      <c r="J99" s="1004"/>
      <c r="K99" s="1004"/>
      <c r="L99" s="1004"/>
      <c r="M99" s="1004"/>
      <c r="N99" s="1004"/>
      <c r="O99" s="1004"/>
      <c r="P99" s="1004"/>
      <c r="Q99" s="1004"/>
      <c r="R99" s="1004"/>
      <c r="S99" s="1004"/>
      <c r="T99" s="1004"/>
      <c r="U99" s="1004"/>
    </row>
    <row r="100" spans="1:21">
      <c r="A100" s="252"/>
      <c r="B100" s="375"/>
      <c r="C100" s="376"/>
      <c r="D100" s="375"/>
      <c r="E100" s="375"/>
      <c r="F100" s="375"/>
      <c r="G100" s="375"/>
      <c r="H100" s="375"/>
      <c r="I100" s="375"/>
      <c r="J100" s="252"/>
      <c r="K100" s="252"/>
      <c r="L100" s="252"/>
      <c r="M100" s="251"/>
      <c r="N100" s="251"/>
      <c r="O100" s="252"/>
      <c r="P100" s="251"/>
      <c r="Q100" s="251"/>
      <c r="R100" s="252"/>
      <c r="S100" s="251"/>
      <c r="T100" s="252"/>
      <c r="U100" s="252"/>
    </row>
    <row r="101" spans="1:21" ht="15.75">
      <c r="A101" s="1005"/>
      <c r="B101" s="1005"/>
      <c r="C101" s="1005"/>
      <c r="D101" s="1005"/>
      <c r="E101" s="1005"/>
      <c r="F101" s="1005"/>
      <c r="G101" s="1005"/>
      <c r="H101" s="1005"/>
      <c r="I101" s="1005"/>
      <c r="J101" s="1005"/>
      <c r="K101" s="1005"/>
      <c r="L101" s="1005"/>
      <c r="M101" s="1005"/>
      <c r="N101" s="1005"/>
      <c r="O101" s="1005"/>
      <c r="P101" s="1005"/>
      <c r="Q101" s="1005"/>
      <c r="R101" s="1005"/>
      <c r="S101" s="1005"/>
      <c r="T101" s="1005"/>
      <c r="U101" s="1005"/>
    </row>
    <row r="102" spans="1:21">
      <c r="B102" s="253"/>
      <c r="C102" s="289"/>
      <c r="D102" s="253"/>
      <c r="E102" s="253"/>
      <c r="F102" s="253"/>
      <c r="G102" s="253"/>
      <c r="H102" s="253"/>
      <c r="I102" s="253"/>
    </row>
    <row r="103" spans="1:21">
      <c r="B103" s="253"/>
      <c r="C103" s="289"/>
      <c r="D103" s="253"/>
      <c r="E103" s="253"/>
      <c r="F103" s="253"/>
      <c r="G103" s="253"/>
      <c r="H103" s="253"/>
      <c r="I103" s="253"/>
    </row>
    <row r="104" spans="1:21">
      <c r="B104" s="253"/>
      <c r="C104" s="289"/>
      <c r="D104" s="253"/>
      <c r="E104" s="253"/>
      <c r="F104" s="253"/>
      <c r="G104" s="253"/>
      <c r="H104" s="253"/>
      <c r="I104" s="253"/>
    </row>
    <row r="105" spans="1:21">
      <c r="B105" s="253"/>
      <c r="C105" s="289"/>
      <c r="D105" s="253"/>
      <c r="E105" s="253"/>
      <c r="F105" s="253"/>
      <c r="G105" s="253"/>
      <c r="H105" s="253"/>
      <c r="I105" s="253"/>
    </row>
    <row r="106" spans="1:21">
      <c r="B106" s="253"/>
      <c r="C106" s="289"/>
      <c r="D106" s="253"/>
      <c r="E106" s="253"/>
      <c r="F106" s="253"/>
      <c r="G106" s="253"/>
      <c r="H106" s="253"/>
      <c r="I106" s="253"/>
    </row>
    <row r="107" spans="1:21" s="254" customFormat="1" ht="21.75" customHeight="1">
      <c r="A107" s="983" t="s">
        <v>152</v>
      </c>
      <c r="B107" s="984"/>
      <c r="C107" s="984"/>
      <c r="D107" s="984"/>
      <c r="E107" s="984"/>
      <c r="F107" s="984"/>
      <c r="G107" s="984"/>
      <c r="H107" s="984"/>
      <c r="I107" s="984"/>
      <c r="J107" s="984"/>
      <c r="K107" s="984"/>
      <c r="L107" s="984"/>
      <c r="M107" s="984"/>
      <c r="N107" s="984"/>
      <c r="O107" s="984"/>
      <c r="P107" s="984"/>
      <c r="Q107" s="984"/>
      <c r="R107" s="984"/>
      <c r="S107" s="984"/>
      <c r="T107" s="984"/>
      <c r="U107" s="985"/>
    </row>
    <row r="108" spans="1:21" s="254" customFormat="1" ht="24" customHeight="1">
      <c r="A108" s="983" t="s">
        <v>151</v>
      </c>
      <c r="B108" s="984"/>
      <c r="C108" s="984"/>
      <c r="D108" s="984"/>
      <c r="E108" s="984"/>
      <c r="F108" s="984"/>
      <c r="G108" s="984"/>
      <c r="H108" s="984"/>
      <c r="I108" s="984"/>
      <c r="J108" s="984"/>
      <c r="K108" s="984"/>
      <c r="L108" s="984"/>
      <c r="M108" s="984"/>
      <c r="N108" s="984"/>
      <c r="O108" s="984"/>
      <c r="P108" s="984"/>
      <c r="Q108" s="984"/>
      <c r="R108" s="984"/>
      <c r="S108" s="984"/>
      <c r="T108" s="984"/>
      <c r="U108" s="985"/>
    </row>
    <row r="109" spans="1:21" s="254" customFormat="1" ht="5.25" customHeight="1">
      <c r="A109" s="256"/>
      <c r="B109" s="256"/>
      <c r="C109" s="290"/>
      <c r="D109" s="256"/>
      <c r="E109" s="256"/>
      <c r="F109" s="256"/>
      <c r="G109" s="256"/>
      <c r="H109" s="256"/>
      <c r="I109" s="256"/>
      <c r="J109" s="256"/>
      <c r="K109" s="256"/>
      <c r="L109" s="256"/>
      <c r="M109" s="324"/>
      <c r="N109" s="324"/>
      <c r="O109" s="256"/>
      <c r="P109" s="324"/>
      <c r="Q109" s="324"/>
      <c r="R109" s="256"/>
      <c r="S109" s="342"/>
    </row>
    <row r="110" spans="1:21" s="255" customFormat="1" ht="23.25" customHeight="1">
      <c r="A110" s="953" t="s">
        <v>334</v>
      </c>
      <c r="B110" s="954"/>
      <c r="C110" s="954"/>
      <c r="D110" s="954"/>
      <c r="E110" s="954"/>
      <c r="F110" s="954"/>
      <c r="G110" s="954"/>
      <c r="H110" s="954"/>
      <c r="I110" s="954"/>
      <c r="J110" s="954"/>
      <c r="K110" s="954"/>
      <c r="L110" s="954"/>
      <c r="M110" s="954"/>
      <c r="N110" s="954"/>
      <c r="O110" s="954"/>
      <c r="P110" s="954"/>
      <c r="Q110" s="954"/>
      <c r="R110" s="954"/>
      <c r="S110" s="954"/>
      <c r="T110" s="954"/>
      <c r="U110" s="955"/>
    </row>
    <row r="111" spans="1:21" ht="5.0999999999999996" customHeight="1" thickBot="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</row>
    <row r="112" spans="1:21" ht="33.75" customHeight="1">
      <c r="A112" s="992" t="s">
        <v>163</v>
      </c>
      <c r="B112" s="949" t="s">
        <v>49</v>
      </c>
      <c r="C112" s="950"/>
      <c r="D112" s="1006" t="s">
        <v>174</v>
      </c>
      <c r="E112" s="947" t="s">
        <v>184</v>
      </c>
      <c r="F112" s="943" t="s">
        <v>176</v>
      </c>
      <c r="G112" s="943" t="s">
        <v>177</v>
      </c>
      <c r="H112" s="943" t="s">
        <v>178</v>
      </c>
      <c r="I112" s="943" t="s">
        <v>185</v>
      </c>
      <c r="J112" s="943" t="s">
        <v>161</v>
      </c>
      <c r="K112" s="943"/>
      <c r="L112" s="943"/>
      <c r="M112" s="943" t="s">
        <v>183</v>
      </c>
      <c r="N112" s="943"/>
      <c r="O112" s="1008" t="s">
        <v>155</v>
      </c>
      <c r="P112" s="995" t="s">
        <v>175</v>
      </c>
      <c r="Q112" s="965"/>
      <c r="R112" s="996" t="s">
        <v>182</v>
      </c>
      <c r="S112" s="959" t="s">
        <v>164</v>
      </c>
      <c r="T112" s="960"/>
      <c r="U112" s="1013" t="s">
        <v>337</v>
      </c>
    </row>
    <row r="113" spans="1:31" ht="19.899999999999999" customHeight="1">
      <c r="A113" s="993"/>
      <c r="B113" s="475" t="s">
        <v>172</v>
      </c>
      <c r="C113" s="476" t="s">
        <v>154</v>
      </c>
      <c r="D113" s="1007"/>
      <c r="E113" s="948"/>
      <c r="F113" s="944"/>
      <c r="G113" s="944"/>
      <c r="H113" s="944"/>
      <c r="I113" s="944"/>
      <c r="J113" s="463" t="s">
        <v>179</v>
      </c>
      <c r="K113" s="463" t="s">
        <v>180</v>
      </c>
      <c r="L113" s="468" t="s">
        <v>181</v>
      </c>
      <c r="M113" s="548" t="s">
        <v>172</v>
      </c>
      <c r="N113" s="874" t="s">
        <v>154</v>
      </c>
      <c r="O113" s="1009"/>
      <c r="P113" s="353" t="s">
        <v>172</v>
      </c>
      <c r="Q113" s="354" t="s">
        <v>154</v>
      </c>
      <c r="R113" s="997"/>
      <c r="S113" s="617" t="s">
        <v>173</v>
      </c>
      <c r="T113" s="469" t="s">
        <v>154</v>
      </c>
      <c r="U113" s="1014"/>
      <c r="V113" s="293"/>
      <c r="W113" s="293"/>
    </row>
    <row r="114" spans="1:31" ht="19.149999999999999" customHeight="1">
      <c r="A114" s="994"/>
      <c r="B114" s="494" t="s">
        <v>82</v>
      </c>
      <c r="C114" s="495" t="s">
        <v>165</v>
      </c>
      <c r="D114" s="690" t="s">
        <v>166</v>
      </c>
      <c r="E114" s="630" t="s">
        <v>87</v>
      </c>
      <c r="F114" s="539" t="s">
        <v>79</v>
      </c>
      <c r="G114" s="539" t="s">
        <v>80</v>
      </c>
      <c r="H114" s="539" t="s">
        <v>153</v>
      </c>
      <c r="I114" s="539" t="s">
        <v>160</v>
      </c>
      <c r="J114" s="539" t="s">
        <v>162</v>
      </c>
      <c r="K114" s="539" t="s">
        <v>83</v>
      </c>
      <c r="L114" s="539" t="s">
        <v>186</v>
      </c>
      <c r="M114" s="550" t="s">
        <v>187</v>
      </c>
      <c r="N114" s="539" t="s">
        <v>81</v>
      </c>
      <c r="O114" s="551" t="s">
        <v>188</v>
      </c>
      <c r="P114" s="355" t="s">
        <v>85</v>
      </c>
      <c r="Q114" s="327" t="s">
        <v>189</v>
      </c>
      <c r="R114" s="702" t="s">
        <v>190</v>
      </c>
      <c r="S114" s="678" t="s">
        <v>191</v>
      </c>
      <c r="T114" s="679" t="s">
        <v>192</v>
      </c>
      <c r="U114" s="689" t="s">
        <v>194</v>
      </c>
      <c r="V114" s="293"/>
      <c r="W114" s="293"/>
    </row>
    <row r="115" spans="1:31" ht="24.75" customHeight="1" thickBot="1">
      <c r="A115" s="708" t="s">
        <v>243</v>
      </c>
      <c r="B115" s="691">
        <f t="shared" ref="B115:M115" si="0">SUM(B116:B118)</f>
        <v>2772</v>
      </c>
      <c r="C115" s="692">
        <f t="shared" si="0"/>
        <v>37</v>
      </c>
      <c r="D115" s="693">
        <f t="shared" si="0"/>
        <v>2809</v>
      </c>
      <c r="E115" s="464">
        <f t="shared" si="0"/>
        <v>2</v>
      </c>
      <c r="F115" s="465">
        <f t="shared" si="0"/>
        <v>0</v>
      </c>
      <c r="G115" s="465">
        <f t="shared" si="0"/>
        <v>0</v>
      </c>
      <c r="H115" s="465">
        <f t="shared" si="0"/>
        <v>0</v>
      </c>
      <c r="I115" s="465">
        <f t="shared" si="0"/>
        <v>27</v>
      </c>
      <c r="J115" s="465">
        <f t="shared" si="0"/>
        <v>901</v>
      </c>
      <c r="K115" s="465">
        <f t="shared" si="0"/>
        <v>143</v>
      </c>
      <c r="L115" s="465">
        <f t="shared" si="0"/>
        <v>109</v>
      </c>
      <c r="M115" s="698">
        <f t="shared" si="0"/>
        <v>1182</v>
      </c>
      <c r="N115" s="465">
        <v>0</v>
      </c>
      <c r="O115" s="700">
        <f t="shared" ref="O115:T115" si="1">SUM(O116:O118)</f>
        <v>1182</v>
      </c>
      <c r="P115" s="356">
        <f t="shared" si="1"/>
        <v>8</v>
      </c>
      <c r="Q115" s="344">
        <f t="shared" si="1"/>
        <v>6</v>
      </c>
      <c r="R115" s="703">
        <f t="shared" si="1"/>
        <v>14</v>
      </c>
      <c r="S115" s="470">
        <f t="shared" si="1"/>
        <v>1582</v>
      </c>
      <c r="T115" s="471">
        <f t="shared" si="1"/>
        <v>31</v>
      </c>
      <c r="U115" s="473">
        <f>SUM(S115,T115)</f>
        <v>1613</v>
      </c>
      <c r="V115" s="320"/>
      <c r="W115" s="320"/>
      <c r="X115" s="321"/>
      <c r="Y115" s="321"/>
      <c r="Z115" s="321"/>
      <c r="AA115" s="321"/>
    </row>
    <row r="116" spans="1:31" s="251" customFormat="1" ht="21" customHeight="1" thickBot="1">
      <c r="A116" s="709" t="s">
        <v>295</v>
      </c>
      <c r="B116" s="694">
        <v>241</v>
      </c>
      <c r="C116" s="695">
        <v>6</v>
      </c>
      <c r="D116" s="640">
        <f>SUM(B116:C116)</f>
        <v>247</v>
      </c>
      <c r="E116" s="696">
        <v>2</v>
      </c>
      <c r="F116" s="697">
        <v>0</v>
      </c>
      <c r="G116" s="697">
        <v>0</v>
      </c>
      <c r="H116" s="697">
        <v>0</v>
      </c>
      <c r="I116" s="697">
        <v>0</v>
      </c>
      <c r="J116" s="697">
        <v>116</v>
      </c>
      <c r="K116" s="697">
        <v>36</v>
      </c>
      <c r="L116" s="697">
        <v>16</v>
      </c>
      <c r="M116" s="699">
        <f>SUM(E116:L116)</f>
        <v>170</v>
      </c>
      <c r="N116" s="467">
        <v>0</v>
      </c>
      <c r="O116" s="701">
        <f>SUM(M116:N116)</f>
        <v>170</v>
      </c>
      <c r="P116" s="357">
        <v>5</v>
      </c>
      <c r="Q116" s="329">
        <v>6</v>
      </c>
      <c r="R116" s="704">
        <f>SUM(P116:Q116)</f>
        <v>11</v>
      </c>
      <c r="S116" s="707">
        <f t="shared" ref="S116:T118" si="2">+B116-M116-P116</f>
        <v>66</v>
      </c>
      <c r="T116" s="472">
        <f t="shared" si="2"/>
        <v>0</v>
      </c>
      <c r="U116" s="474">
        <f>SUM(S116,T116)</f>
        <v>66</v>
      </c>
      <c r="V116" s="322"/>
      <c r="W116" s="322"/>
      <c r="X116" s="322"/>
      <c r="Y116" s="322"/>
      <c r="Z116" s="322"/>
      <c r="AA116" s="322"/>
      <c r="AB116" s="252"/>
      <c r="AC116" s="252"/>
      <c r="AD116" s="252"/>
      <c r="AE116" s="252"/>
    </row>
    <row r="117" spans="1:31" s="251" customFormat="1" ht="21" customHeight="1" thickBot="1">
      <c r="A117" s="709" t="s">
        <v>292</v>
      </c>
      <c r="B117" s="694">
        <v>1674</v>
      </c>
      <c r="C117" s="695">
        <v>11</v>
      </c>
      <c r="D117" s="640">
        <f>SUM(B117:C117)</f>
        <v>1685</v>
      </c>
      <c r="E117" s="696">
        <v>0</v>
      </c>
      <c r="F117" s="697">
        <v>0</v>
      </c>
      <c r="G117" s="697">
        <v>0</v>
      </c>
      <c r="H117" s="697">
        <v>0</v>
      </c>
      <c r="I117" s="697">
        <v>1</v>
      </c>
      <c r="J117" s="697">
        <v>534</v>
      </c>
      <c r="K117" s="697">
        <v>68</v>
      </c>
      <c r="L117" s="697">
        <v>42</v>
      </c>
      <c r="M117" s="699">
        <f>SUM(E117:L117)</f>
        <v>645</v>
      </c>
      <c r="N117" s="467">
        <v>0</v>
      </c>
      <c r="O117" s="701">
        <f>SUM(M117:N117)</f>
        <v>645</v>
      </c>
      <c r="P117" s="357">
        <v>2</v>
      </c>
      <c r="Q117" s="329">
        <v>0</v>
      </c>
      <c r="R117" s="704">
        <f>SUM(P117:Q117)</f>
        <v>2</v>
      </c>
      <c r="S117" s="707">
        <f t="shared" si="2"/>
        <v>1027</v>
      </c>
      <c r="T117" s="472">
        <f t="shared" si="2"/>
        <v>11</v>
      </c>
      <c r="U117" s="474">
        <f>SUM(S117,T117)</f>
        <v>1038</v>
      </c>
      <c r="V117" s="322"/>
      <c r="W117" s="322"/>
      <c r="X117" s="322"/>
      <c r="Y117" s="322"/>
      <c r="Z117" s="322"/>
      <c r="AA117" s="322"/>
      <c r="AB117" s="252"/>
      <c r="AC117" s="252"/>
      <c r="AD117" s="252"/>
      <c r="AE117" s="252"/>
    </row>
    <row r="118" spans="1:31" s="251" customFormat="1" ht="21" customHeight="1" thickBot="1">
      <c r="A118" s="709" t="s">
        <v>249</v>
      </c>
      <c r="B118" s="694">
        <v>857</v>
      </c>
      <c r="C118" s="695">
        <v>20</v>
      </c>
      <c r="D118" s="640">
        <f>SUM(B118:C118)</f>
        <v>877</v>
      </c>
      <c r="E118" s="696">
        <v>0</v>
      </c>
      <c r="F118" s="697">
        <v>0</v>
      </c>
      <c r="G118" s="697">
        <v>0</v>
      </c>
      <c r="H118" s="697">
        <v>0</v>
      </c>
      <c r="I118" s="697">
        <v>26</v>
      </c>
      <c r="J118" s="697">
        <v>251</v>
      </c>
      <c r="K118" s="697">
        <v>39</v>
      </c>
      <c r="L118" s="697">
        <v>51</v>
      </c>
      <c r="M118" s="699">
        <f>SUM(E118:L118)</f>
        <v>367</v>
      </c>
      <c r="N118" s="467">
        <v>0</v>
      </c>
      <c r="O118" s="701">
        <f>SUM(M118:N118)</f>
        <v>367</v>
      </c>
      <c r="P118" s="357">
        <v>1</v>
      </c>
      <c r="Q118" s="329">
        <v>0</v>
      </c>
      <c r="R118" s="704">
        <f>SUM(P118:Q118)</f>
        <v>1</v>
      </c>
      <c r="S118" s="707">
        <f t="shared" si="2"/>
        <v>489</v>
      </c>
      <c r="T118" s="472">
        <f t="shared" si="2"/>
        <v>20</v>
      </c>
      <c r="U118" s="474">
        <f>SUM(S118,T118)</f>
        <v>509</v>
      </c>
      <c r="V118" s="322"/>
      <c r="W118" s="322"/>
      <c r="X118" s="322"/>
      <c r="Y118" s="322"/>
      <c r="Z118" s="322"/>
      <c r="AA118" s="322"/>
      <c r="AB118" s="252"/>
      <c r="AC118" s="252"/>
      <c r="AD118" s="252"/>
      <c r="AE118" s="252"/>
    </row>
    <row r="119" spans="1:31" s="43" customFormat="1" ht="12.75" customHeight="1">
      <c r="A119" s="990" t="s">
        <v>335</v>
      </c>
      <c r="B119" s="990"/>
      <c r="C119" s="990"/>
      <c r="D119" s="990"/>
      <c r="E119" s="990"/>
      <c r="F119" s="990"/>
      <c r="G119" s="990"/>
      <c r="H119" s="990"/>
      <c r="I119" s="990"/>
      <c r="J119" s="990"/>
      <c r="K119" s="990"/>
      <c r="L119" s="990"/>
      <c r="M119" s="990"/>
      <c r="N119" s="990"/>
      <c r="O119" s="990"/>
      <c r="P119" s="990"/>
      <c r="Q119" s="990"/>
      <c r="R119" s="990"/>
      <c r="S119" s="990"/>
      <c r="T119" s="990"/>
      <c r="U119" s="990"/>
      <c r="V119" s="321"/>
      <c r="W119" s="321"/>
      <c r="X119" s="321"/>
      <c r="Y119" s="321"/>
      <c r="Z119" s="321"/>
      <c r="AA119" s="321"/>
      <c r="AB119" s="44"/>
      <c r="AC119" s="44"/>
      <c r="AD119" s="44"/>
      <c r="AE119" s="44"/>
    </row>
    <row r="120" spans="1:31" s="43" customFormat="1" ht="10.5" customHeight="1">
      <c r="A120" s="1017"/>
      <c r="B120" s="1017"/>
      <c r="C120" s="1017"/>
      <c r="D120" s="1017"/>
      <c r="E120" s="1017"/>
      <c r="F120" s="1017"/>
      <c r="G120" s="1017"/>
      <c r="H120" s="250"/>
      <c r="I120" s="250"/>
      <c r="J120" s="250"/>
      <c r="K120" s="250"/>
      <c r="L120" s="250"/>
      <c r="M120" s="250"/>
      <c r="N120" s="250"/>
      <c r="O120" s="250"/>
      <c r="P120" s="250"/>
      <c r="Q120" s="250"/>
      <c r="R120" s="250"/>
      <c r="T120" s="44"/>
      <c r="U120" s="44"/>
      <c r="V120" s="321"/>
      <c r="W120" s="321"/>
      <c r="X120" s="321"/>
      <c r="Y120" s="321"/>
      <c r="Z120" s="321"/>
      <c r="AA120" s="321"/>
      <c r="AB120" s="44"/>
      <c r="AC120" s="44"/>
      <c r="AD120" s="44"/>
      <c r="AE120" s="44"/>
    </row>
    <row r="121" spans="1:31" s="43" customFormat="1" ht="10.5" customHeight="1">
      <c r="A121" s="249"/>
      <c r="B121" s="250"/>
      <c r="C121" s="25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0"/>
      <c r="T121" s="44"/>
      <c r="U121" s="44"/>
      <c r="V121" s="321"/>
      <c r="W121" s="321"/>
      <c r="X121" s="321"/>
      <c r="Y121" s="321"/>
      <c r="Z121" s="321"/>
      <c r="AA121" s="321"/>
      <c r="AB121" s="44"/>
      <c r="AC121" s="44"/>
      <c r="AD121" s="44"/>
      <c r="AE121" s="44"/>
    </row>
    <row r="122" spans="1:31" s="43" customFormat="1" ht="10.5" customHeight="1">
      <c r="A122" s="249"/>
      <c r="B122" s="250"/>
      <c r="C122" s="250"/>
      <c r="D122" s="250"/>
      <c r="E122" s="250"/>
      <c r="F122" s="250"/>
      <c r="G122" s="250"/>
      <c r="H122" s="250"/>
      <c r="I122" s="250"/>
      <c r="J122" s="250"/>
      <c r="K122" s="250"/>
      <c r="L122" s="250"/>
      <c r="M122" s="250"/>
      <c r="N122" s="250"/>
      <c r="O122" s="250"/>
      <c r="P122" s="250"/>
      <c r="Q122" s="250"/>
      <c r="R122" s="250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</row>
    <row r="123" spans="1:31" s="43" customFormat="1" ht="10.5" customHeight="1">
      <c r="A123" s="249"/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250"/>
      <c r="N123" s="250"/>
      <c r="O123" s="250"/>
      <c r="P123" s="250"/>
      <c r="Q123" s="250"/>
      <c r="R123" s="250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</row>
    <row r="124" spans="1:31" s="43" customFormat="1" ht="10.5" customHeight="1">
      <c r="A124" s="249"/>
      <c r="B124" s="250"/>
      <c r="C124" s="250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  <c r="N124" s="250"/>
      <c r="O124" s="250"/>
      <c r="P124" s="250"/>
      <c r="Q124" s="250"/>
      <c r="R124" s="250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</row>
    <row r="125" spans="1:31" s="43" customFormat="1" ht="10.5" customHeight="1">
      <c r="A125" s="249"/>
      <c r="B125" s="250"/>
      <c r="C125" s="250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250"/>
      <c r="P125" s="250"/>
      <c r="Q125" s="250"/>
      <c r="R125" s="250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</row>
    <row r="126" spans="1:31" s="43" customFormat="1" ht="10.5" customHeight="1">
      <c r="A126" s="249"/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250"/>
      <c r="Q126" s="250"/>
      <c r="R126" s="250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</row>
    <row r="127" spans="1:31" s="43" customFormat="1" ht="10.5" customHeight="1">
      <c r="A127" s="249"/>
      <c r="B127" s="250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250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</row>
    <row r="128" spans="1:31" s="43" customFormat="1" ht="10.5" customHeight="1">
      <c r="A128" s="249"/>
      <c r="B128" s="250"/>
      <c r="C128" s="250"/>
      <c r="D128" s="250"/>
      <c r="E128" s="250"/>
      <c r="F128" s="250"/>
      <c r="G128" s="250"/>
      <c r="H128" s="250"/>
      <c r="I128" s="250"/>
      <c r="J128" s="250"/>
      <c r="K128" s="250"/>
      <c r="L128" s="250"/>
      <c r="M128" s="250"/>
      <c r="N128" s="250"/>
      <c r="O128" s="250"/>
      <c r="P128" s="250"/>
      <c r="Q128" s="250"/>
      <c r="R128" s="250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</row>
    <row r="129" spans="1:31" s="43" customFormat="1" ht="10.5" customHeight="1">
      <c r="A129" s="249"/>
      <c r="B129" s="250"/>
      <c r="C129" s="250"/>
      <c r="D129" s="250"/>
      <c r="E129" s="250"/>
      <c r="F129" s="250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50"/>
      <c r="R129" s="250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</row>
    <row r="130" spans="1:31" s="43" customFormat="1" ht="10.5" customHeight="1">
      <c r="A130" s="249"/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250"/>
      <c r="N130" s="250"/>
      <c r="O130" s="250"/>
      <c r="P130" s="250"/>
      <c r="Q130" s="250"/>
      <c r="R130" s="250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</row>
    <row r="131" spans="1:31" s="43" customFormat="1" ht="10.5" customHeight="1">
      <c r="A131" s="249"/>
      <c r="B131" s="250"/>
      <c r="C131" s="250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0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</row>
    <row r="132" spans="1:31" s="43" customFormat="1" ht="10.5" customHeight="1">
      <c r="A132" s="249"/>
      <c r="B132" s="250"/>
      <c r="C132" s="250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250"/>
      <c r="P132" s="250"/>
      <c r="Q132" s="250"/>
      <c r="R132" s="250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</row>
    <row r="133" spans="1:31" s="43" customFormat="1" ht="10.5" customHeight="1">
      <c r="A133" s="249"/>
      <c r="B133" s="250"/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250"/>
      <c r="P133" s="250"/>
      <c r="Q133" s="250"/>
      <c r="R133" s="250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</row>
    <row r="134" spans="1:31" s="43" customFormat="1" ht="10.5" customHeight="1">
      <c r="A134" s="249"/>
      <c r="B134" s="250"/>
      <c r="C134" s="250"/>
      <c r="D134" s="250"/>
      <c r="E134" s="250"/>
      <c r="F134" s="250"/>
      <c r="G134" s="250"/>
      <c r="H134" s="250"/>
      <c r="I134" s="250"/>
      <c r="J134" s="250"/>
      <c r="K134" s="250"/>
      <c r="L134" s="250"/>
      <c r="M134" s="250"/>
      <c r="N134" s="250"/>
      <c r="O134" s="250"/>
      <c r="P134" s="250"/>
      <c r="Q134" s="250"/>
      <c r="R134" s="250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</row>
    <row r="135" spans="1:31" s="43" customFormat="1" ht="10.5" customHeight="1">
      <c r="A135" s="249"/>
      <c r="B135" s="250"/>
      <c r="C135" s="250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250"/>
      <c r="P135" s="250"/>
      <c r="Q135" s="250"/>
      <c r="R135" s="250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</row>
    <row r="136" spans="1:31" s="43" customFormat="1" ht="10.5" customHeight="1">
      <c r="A136" s="249"/>
      <c r="B136" s="250"/>
      <c r="C136" s="250"/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</row>
    <row r="137" spans="1:31" s="43" customFormat="1" ht="10.5" customHeight="1">
      <c r="A137" s="249"/>
      <c r="B137" s="250"/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250"/>
      <c r="P137" s="250"/>
      <c r="Q137" s="250"/>
      <c r="R137" s="250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</row>
    <row r="138" spans="1:31" s="43" customFormat="1" ht="10.5" customHeight="1">
      <c r="A138" s="249"/>
      <c r="B138" s="250"/>
      <c r="C138" s="250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</row>
    <row r="139" spans="1:31" s="43" customFormat="1" ht="10.5" customHeight="1">
      <c r="A139" s="249"/>
      <c r="B139" s="250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</row>
    <row r="140" spans="1:31" s="43" customFormat="1" ht="10.5" customHeight="1">
      <c r="A140" s="249"/>
      <c r="B140" s="250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</row>
    <row r="141" spans="1:31" s="43" customFormat="1" ht="10.5" customHeight="1">
      <c r="A141" s="249"/>
      <c r="B141" s="250"/>
      <c r="C141" s="250"/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250"/>
      <c r="P141" s="250"/>
      <c r="Q141" s="250"/>
      <c r="R141" s="250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</row>
    <row r="142" spans="1:31" s="43" customFormat="1" ht="10.5" customHeight="1">
      <c r="A142" s="249"/>
      <c r="B142" s="250"/>
      <c r="C142" s="250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250"/>
      <c r="P142" s="250"/>
      <c r="Q142" s="250"/>
      <c r="R142" s="250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</row>
    <row r="143" spans="1:31" s="43" customFormat="1" ht="10.5" customHeight="1">
      <c r="A143" s="249"/>
      <c r="B143" s="250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</row>
    <row r="144" spans="1:31" s="43" customFormat="1" ht="10.5" customHeight="1">
      <c r="A144" s="249"/>
      <c r="B144" s="250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</row>
    <row r="145" spans="1:31" s="255" customFormat="1" ht="23.25" customHeight="1">
      <c r="A145" s="953" t="s">
        <v>336</v>
      </c>
      <c r="B145" s="954"/>
      <c r="C145" s="954"/>
      <c r="D145" s="954"/>
      <c r="E145" s="954"/>
      <c r="F145" s="954"/>
      <c r="G145" s="954"/>
      <c r="H145" s="954"/>
      <c r="I145" s="954"/>
      <c r="J145" s="954"/>
      <c r="K145" s="954"/>
      <c r="L145" s="954"/>
      <c r="M145" s="954"/>
      <c r="N145" s="954"/>
      <c r="O145" s="954"/>
      <c r="P145" s="954"/>
      <c r="Q145" s="954"/>
      <c r="R145" s="954"/>
      <c r="S145" s="954"/>
      <c r="T145" s="954"/>
      <c r="U145" s="955"/>
    </row>
    <row r="146" spans="1:31" ht="5.0999999999999996" customHeight="1" thickBot="1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</row>
    <row r="147" spans="1:31" ht="33.75" customHeight="1">
      <c r="A147" s="988" t="s">
        <v>163</v>
      </c>
      <c r="B147" s="949" t="s">
        <v>49</v>
      </c>
      <c r="C147" s="950"/>
      <c r="D147" s="1006" t="s">
        <v>174</v>
      </c>
      <c r="E147" s="947" t="s">
        <v>184</v>
      </c>
      <c r="F147" s="943" t="s">
        <v>176</v>
      </c>
      <c r="G147" s="943" t="s">
        <v>177</v>
      </c>
      <c r="H147" s="943" t="s">
        <v>178</v>
      </c>
      <c r="I147" s="943" t="s">
        <v>185</v>
      </c>
      <c r="J147" s="943" t="s">
        <v>161</v>
      </c>
      <c r="K147" s="943"/>
      <c r="L147" s="943"/>
      <c r="M147" s="943" t="s">
        <v>183</v>
      </c>
      <c r="N147" s="943"/>
      <c r="O147" s="957" t="s">
        <v>155</v>
      </c>
      <c r="P147" s="964" t="s">
        <v>175</v>
      </c>
      <c r="Q147" s="965"/>
      <c r="R147" s="996" t="s">
        <v>182</v>
      </c>
      <c r="S147" s="959" t="s">
        <v>164</v>
      </c>
      <c r="T147" s="960"/>
      <c r="U147" s="962" t="s">
        <v>337</v>
      </c>
    </row>
    <row r="148" spans="1:31" ht="24" customHeight="1">
      <c r="A148" s="989"/>
      <c r="B148" s="475" t="s">
        <v>172</v>
      </c>
      <c r="C148" s="476" t="s">
        <v>154</v>
      </c>
      <c r="D148" s="1007"/>
      <c r="E148" s="948"/>
      <c r="F148" s="944"/>
      <c r="G148" s="944"/>
      <c r="H148" s="944"/>
      <c r="I148" s="944"/>
      <c r="J148" s="463" t="s">
        <v>179</v>
      </c>
      <c r="K148" s="463" t="s">
        <v>180</v>
      </c>
      <c r="L148" s="463" t="s">
        <v>181</v>
      </c>
      <c r="M148" s="548" t="s">
        <v>172</v>
      </c>
      <c r="N148" s="463" t="s">
        <v>154</v>
      </c>
      <c r="O148" s="958"/>
      <c r="P148" s="333" t="s">
        <v>172</v>
      </c>
      <c r="Q148" s="325" t="s">
        <v>154</v>
      </c>
      <c r="R148" s="997"/>
      <c r="S148" s="617" t="s">
        <v>173</v>
      </c>
      <c r="T148" s="469" t="s">
        <v>154</v>
      </c>
      <c r="U148" s="971"/>
    </row>
    <row r="149" spans="1:31" ht="12.75" customHeight="1" thickBot="1">
      <c r="A149" s="989"/>
      <c r="B149" s="712" t="s">
        <v>82</v>
      </c>
      <c r="C149" s="713" t="s">
        <v>165</v>
      </c>
      <c r="D149" s="714" t="s">
        <v>166</v>
      </c>
      <c r="E149" s="718" t="s">
        <v>87</v>
      </c>
      <c r="F149" s="719" t="s">
        <v>79</v>
      </c>
      <c r="G149" s="719" t="s">
        <v>80</v>
      </c>
      <c r="H149" s="719" t="s">
        <v>153</v>
      </c>
      <c r="I149" s="719" t="s">
        <v>160</v>
      </c>
      <c r="J149" s="719" t="s">
        <v>162</v>
      </c>
      <c r="K149" s="719" t="s">
        <v>83</v>
      </c>
      <c r="L149" s="719" t="s">
        <v>186</v>
      </c>
      <c r="M149" s="722" t="s">
        <v>187</v>
      </c>
      <c r="N149" s="719" t="s">
        <v>81</v>
      </c>
      <c r="O149" s="725" t="s">
        <v>188</v>
      </c>
      <c r="P149" s="358" t="s">
        <v>85</v>
      </c>
      <c r="Q149" s="345" t="s">
        <v>189</v>
      </c>
      <c r="R149" s="727" t="s">
        <v>190</v>
      </c>
      <c r="S149" s="730" t="s">
        <v>191</v>
      </c>
      <c r="T149" s="731" t="s">
        <v>192</v>
      </c>
      <c r="U149" s="732" t="s">
        <v>194</v>
      </c>
    </row>
    <row r="150" spans="1:31" ht="24" customHeight="1">
      <c r="A150" s="710" t="s">
        <v>159</v>
      </c>
      <c r="B150" s="715">
        <f>SUM(B151:B151)</f>
        <v>142</v>
      </c>
      <c r="C150" s="716">
        <f>SUM(C151:C151)</f>
        <v>13</v>
      </c>
      <c r="D150" s="717">
        <f>SUM(D151:D151)</f>
        <v>155</v>
      </c>
      <c r="E150" s="595">
        <v>4</v>
      </c>
      <c r="F150" s="596">
        <v>1</v>
      </c>
      <c r="G150" s="596">
        <v>0</v>
      </c>
      <c r="H150" s="596">
        <v>0</v>
      </c>
      <c r="I150" s="596">
        <f>I151</f>
        <v>3</v>
      </c>
      <c r="J150" s="596">
        <f>J151</f>
        <v>48</v>
      </c>
      <c r="K150" s="596">
        <f>K151</f>
        <v>13</v>
      </c>
      <c r="L150" s="597">
        <v>98</v>
      </c>
      <c r="M150" s="723">
        <f t="shared" ref="M150:U150" si="3">SUM(M151:M151)</f>
        <v>86</v>
      </c>
      <c r="N150" s="720">
        <f t="shared" si="3"/>
        <v>0</v>
      </c>
      <c r="O150" s="726">
        <f t="shared" si="3"/>
        <v>86</v>
      </c>
      <c r="P150" s="359">
        <f t="shared" si="3"/>
        <v>1</v>
      </c>
      <c r="Q150" s="359">
        <f t="shared" si="3"/>
        <v>0</v>
      </c>
      <c r="R150" s="728">
        <f t="shared" si="3"/>
        <v>1</v>
      </c>
      <c r="S150" s="620">
        <f t="shared" si="3"/>
        <v>55</v>
      </c>
      <c r="T150" s="620">
        <f t="shared" si="3"/>
        <v>13</v>
      </c>
      <c r="U150" s="733">
        <f t="shared" si="3"/>
        <v>68</v>
      </c>
    </row>
    <row r="151" spans="1:31" s="251" customFormat="1" ht="19.5" customHeight="1">
      <c r="A151" s="711" t="s">
        <v>256</v>
      </c>
      <c r="B151" s="615">
        <v>142</v>
      </c>
      <c r="C151" s="586">
        <v>13</v>
      </c>
      <c r="D151" s="573">
        <f>SUM(B151:C151)</f>
        <v>155</v>
      </c>
      <c r="E151" s="595">
        <v>1</v>
      </c>
      <c r="F151" s="596">
        <v>2</v>
      </c>
      <c r="G151" s="596">
        <v>0</v>
      </c>
      <c r="H151" s="596">
        <v>0</v>
      </c>
      <c r="I151" s="596">
        <v>3</v>
      </c>
      <c r="J151" s="596">
        <v>48</v>
      </c>
      <c r="K151" s="596">
        <v>13</v>
      </c>
      <c r="L151" s="597">
        <v>19</v>
      </c>
      <c r="M151" s="724">
        <f>SUM(E151:L151)</f>
        <v>86</v>
      </c>
      <c r="N151" s="721">
        <v>0</v>
      </c>
      <c r="O151" s="724">
        <f>SUM(M151:N151)</f>
        <v>86</v>
      </c>
      <c r="P151" s="335">
        <v>1</v>
      </c>
      <c r="Q151" s="343">
        <v>0</v>
      </c>
      <c r="R151" s="729">
        <f>SUM(P151:Q151)</f>
        <v>1</v>
      </c>
      <c r="S151" s="620">
        <f>+B151-M151-P151</f>
        <v>55</v>
      </c>
      <c r="T151" s="621">
        <f>+C151-N151-Q151</f>
        <v>13</v>
      </c>
      <c r="U151" s="734">
        <f>+S151+T151</f>
        <v>68</v>
      </c>
      <c r="V151" s="252"/>
      <c r="W151" s="252"/>
      <c r="X151" s="252"/>
      <c r="Y151" s="252"/>
      <c r="Z151" s="252"/>
      <c r="AA151" s="252"/>
      <c r="AB151" s="252"/>
      <c r="AC151" s="252"/>
      <c r="AD151" s="252"/>
      <c r="AE151" s="252"/>
    </row>
    <row r="152" spans="1:31" s="43" customFormat="1" ht="12.75" customHeight="1">
      <c r="A152" s="961" t="s">
        <v>335</v>
      </c>
      <c r="B152" s="961"/>
      <c r="C152" s="961"/>
      <c r="D152" s="961"/>
      <c r="E152" s="961"/>
      <c r="F152" s="961"/>
      <c r="G152" s="961"/>
      <c r="H152" s="961"/>
      <c r="I152" s="961"/>
      <c r="J152" s="961"/>
      <c r="K152" s="961"/>
      <c r="L152" s="961"/>
      <c r="M152" s="961"/>
      <c r="N152" s="961"/>
      <c r="O152" s="961"/>
      <c r="P152" s="961"/>
      <c r="Q152" s="961"/>
      <c r="R152" s="961"/>
      <c r="S152" s="961"/>
      <c r="T152" s="961"/>
      <c r="U152" s="961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</row>
    <row r="153" spans="1:31" s="43" customFormat="1" ht="19.899999999999999" customHeight="1">
      <c r="A153" s="1017"/>
      <c r="B153" s="1017"/>
      <c r="C153" s="1017"/>
      <c r="D153" s="1017"/>
      <c r="E153" s="1017"/>
      <c r="F153" s="1017"/>
      <c r="G153" s="1017"/>
      <c r="H153" s="250"/>
      <c r="I153" s="250"/>
      <c r="J153" s="250"/>
      <c r="K153" s="250"/>
      <c r="L153" s="250"/>
      <c r="M153" s="250"/>
      <c r="N153" s="250"/>
      <c r="O153" s="250"/>
      <c r="P153" s="361"/>
      <c r="Q153" s="250"/>
      <c r="R153" s="250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</row>
    <row r="154" spans="1:31" s="43" customFormat="1" ht="10.5" customHeight="1">
      <c r="A154" s="249"/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</row>
    <row r="155" spans="1:31" s="43" customFormat="1" ht="10.5" customHeight="1">
      <c r="A155" s="249"/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</row>
    <row r="156" spans="1:31" s="43" customFormat="1" ht="10.5" customHeight="1">
      <c r="A156" s="249"/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</row>
    <row r="157" spans="1:31" s="43" customFormat="1" ht="10.5" customHeight="1">
      <c r="A157" s="249"/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</row>
    <row r="158" spans="1:31" s="43" customFormat="1" ht="10.5" customHeight="1">
      <c r="A158" s="249"/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</row>
    <row r="159" spans="1:31" s="43" customFormat="1" ht="10.5" customHeight="1">
      <c r="A159" s="249"/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</row>
    <row r="160" spans="1:31" s="43" customFormat="1" ht="10.5" customHeight="1">
      <c r="A160" s="249"/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</row>
    <row r="161" spans="1:31" s="43" customFormat="1" ht="10.5" customHeight="1">
      <c r="A161" s="249"/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</row>
    <row r="162" spans="1:31" s="43" customFormat="1" ht="10.5" customHeight="1">
      <c r="A162" s="249"/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</row>
    <row r="163" spans="1:31" s="43" customFormat="1" ht="10.5" customHeight="1">
      <c r="A163" s="249"/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</row>
    <row r="164" spans="1:31" s="43" customFormat="1" ht="10.5" customHeight="1">
      <c r="A164" s="249"/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</row>
    <row r="165" spans="1:31" s="43" customFormat="1" ht="10.5" customHeight="1">
      <c r="A165" s="249"/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250"/>
      <c r="P165" s="250"/>
      <c r="Q165" s="250"/>
      <c r="R165" s="250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</row>
    <row r="166" spans="1:31" s="43" customFormat="1" ht="10.5" customHeight="1">
      <c r="A166" s="249"/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</row>
    <row r="167" spans="1:31" s="43" customFormat="1" ht="10.5" customHeight="1">
      <c r="A167" s="249"/>
      <c r="B167" s="250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250"/>
      <c r="P167" s="250"/>
      <c r="Q167" s="250"/>
      <c r="R167" s="250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</row>
    <row r="168" spans="1:31" s="43" customFormat="1" ht="10.5" customHeight="1">
      <c r="A168" s="249"/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250"/>
      <c r="P168" s="250"/>
      <c r="Q168" s="250"/>
      <c r="R168" s="250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</row>
    <row r="169" spans="1:31" s="43" customFormat="1" ht="10.5" customHeight="1">
      <c r="A169" s="249"/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250"/>
      <c r="P169" s="250"/>
      <c r="Q169" s="250"/>
      <c r="R169" s="250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</row>
    <row r="170" spans="1:31" s="43" customFormat="1" ht="10.5" customHeight="1">
      <c r="A170" s="249"/>
      <c r="B170" s="250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0"/>
      <c r="N170" s="250"/>
      <c r="O170" s="250"/>
      <c r="P170" s="250"/>
      <c r="Q170" s="250"/>
      <c r="R170" s="250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</row>
    <row r="171" spans="1:31" s="43" customFormat="1" ht="10.5" customHeight="1">
      <c r="A171" s="249"/>
      <c r="B171" s="250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0"/>
      <c r="N171" s="250"/>
      <c r="O171" s="250"/>
      <c r="P171" s="250"/>
      <c r="Q171" s="250"/>
      <c r="R171" s="250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</row>
    <row r="172" spans="1:31" s="43" customFormat="1" ht="10.5" customHeight="1">
      <c r="A172" s="249"/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  <c r="N172" s="250"/>
      <c r="O172" s="250"/>
      <c r="P172" s="250"/>
      <c r="Q172" s="250"/>
      <c r="R172" s="250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</row>
    <row r="173" spans="1:31" s="43" customFormat="1" ht="10.5" customHeight="1">
      <c r="A173" s="249"/>
      <c r="B173" s="250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250"/>
      <c r="P173" s="250"/>
      <c r="Q173" s="250"/>
      <c r="R173" s="250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</row>
    <row r="174" spans="1:31" s="43" customFormat="1" ht="10.5" customHeight="1">
      <c r="A174" s="249"/>
      <c r="B174" s="250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250"/>
      <c r="P174" s="250"/>
      <c r="Q174" s="250"/>
      <c r="R174" s="250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</row>
    <row r="175" spans="1:31" s="43" customFormat="1" ht="10.5" customHeight="1">
      <c r="A175" s="249"/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0"/>
      <c r="R175" s="250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</row>
    <row r="176" spans="1:31" s="43" customFormat="1" ht="10.5" customHeight="1">
      <c r="A176" s="249"/>
      <c r="B176" s="250"/>
      <c r="C176" s="250"/>
      <c r="D176" s="250"/>
      <c r="E176" s="250"/>
      <c r="F176" s="250"/>
      <c r="G176" s="250"/>
      <c r="H176" s="250"/>
      <c r="I176" s="250"/>
      <c r="J176" s="250"/>
      <c r="K176" s="250"/>
      <c r="L176" s="250"/>
      <c r="M176" s="250"/>
      <c r="N176" s="250"/>
      <c r="O176" s="250"/>
      <c r="P176" s="250"/>
      <c r="Q176" s="250"/>
      <c r="R176" s="250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</row>
    <row r="177" spans="1:33" s="43" customFormat="1" ht="10.5" customHeight="1">
      <c r="A177" s="249"/>
      <c r="B177" s="250"/>
      <c r="C177" s="250"/>
      <c r="D177" s="250"/>
      <c r="E177" s="250"/>
      <c r="F177" s="250"/>
      <c r="G177" s="250"/>
      <c r="H177" s="250"/>
      <c r="I177" s="250"/>
      <c r="J177" s="250"/>
      <c r="K177" s="250"/>
      <c r="L177" s="250"/>
      <c r="M177" s="250"/>
      <c r="N177" s="250"/>
      <c r="O177" s="250"/>
      <c r="P177" s="250"/>
      <c r="Q177" s="250"/>
      <c r="R177" s="250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</row>
    <row r="178" spans="1:33" s="255" customFormat="1" ht="23.25" customHeight="1">
      <c r="A178" s="953" t="s">
        <v>338</v>
      </c>
      <c r="B178" s="954"/>
      <c r="C178" s="954"/>
      <c r="D178" s="954"/>
      <c r="E178" s="954"/>
      <c r="F178" s="954"/>
      <c r="G178" s="954"/>
      <c r="H178" s="954"/>
      <c r="I178" s="954"/>
      <c r="J178" s="954"/>
      <c r="K178" s="954"/>
      <c r="L178" s="954"/>
      <c r="M178" s="954"/>
      <c r="N178" s="954"/>
      <c r="O178" s="954"/>
      <c r="P178" s="954"/>
      <c r="Q178" s="954"/>
      <c r="R178" s="954"/>
      <c r="S178" s="954"/>
      <c r="T178" s="954"/>
      <c r="U178" s="955"/>
    </row>
    <row r="179" spans="1:33" ht="5.0999999999999996" customHeight="1" thickBot="1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</row>
    <row r="180" spans="1:33" ht="33.75" customHeight="1">
      <c r="A180" s="968" t="s">
        <v>163</v>
      </c>
      <c r="B180" s="1018" t="s">
        <v>49</v>
      </c>
      <c r="C180" s="950"/>
      <c r="D180" s="945" t="s">
        <v>174</v>
      </c>
      <c r="E180" s="1019" t="s">
        <v>184</v>
      </c>
      <c r="F180" s="951" t="s">
        <v>176</v>
      </c>
      <c r="G180" s="951" t="s">
        <v>177</v>
      </c>
      <c r="H180" s="951" t="s">
        <v>178</v>
      </c>
      <c r="I180" s="951" t="s">
        <v>185</v>
      </c>
      <c r="J180" s="1015" t="s">
        <v>161</v>
      </c>
      <c r="K180" s="1016"/>
      <c r="L180" s="1016"/>
      <c r="M180" s="947" t="s">
        <v>183</v>
      </c>
      <c r="N180" s="943"/>
      <c r="O180" s="986" t="s">
        <v>155</v>
      </c>
      <c r="P180" s="964" t="s">
        <v>175</v>
      </c>
      <c r="Q180" s="965"/>
      <c r="R180" s="996" t="s">
        <v>182</v>
      </c>
      <c r="S180" s="959" t="s">
        <v>164</v>
      </c>
      <c r="T180" s="960"/>
      <c r="U180" s="962" t="s">
        <v>337</v>
      </c>
    </row>
    <row r="181" spans="1:33" ht="24" customHeight="1">
      <c r="A181" s="969"/>
      <c r="B181" s="581" t="s">
        <v>172</v>
      </c>
      <c r="C181" s="476" t="s">
        <v>154</v>
      </c>
      <c r="D181" s="946"/>
      <c r="E181" s="1020"/>
      <c r="F181" s="952"/>
      <c r="G181" s="952"/>
      <c r="H181" s="952"/>
      <c r="I181" s="952"/>
      <c r="J181" s="739" t="s">
        <v>179</v>
      </c>
      <c r="K181" s="739" t="s">
        <v>180</v>
      </c>
      <c r="L181" s="740" t="s">
        <v>181</v>
      </c>
      <c r="M181" s="568" t="s">
        <v>172</v>
      </c>
      <c r="N181" s="463" t="s">
        <v>154</v>
      </c>
      <c r="O181" s="987"/>
      <c r="P181" s="333" t="s">
        <v>172</v>
      </c>
      <c r="Q181" s="325" t="s">
        <v>154</v>
      </c>
      <c r="R181" s="997"/>
      <c r="S181" s="617" t="s">
        <v>173</v>
      </c>
      <c r="T181" s="469" t="s">
        <v>154</v>
      </c>
      <c r="U181" s="971"/>
    </row>
    <row r="182" spans="1:33" ht="12.75" customHeight="1" thickBot="1">
      <c r="A182" s="970"/>
      <c r="B182" s="736" t="s">
        <v>82</v>
      </c>
      <c r="C182" s="713" t="s">
        <v>165</v>
      </c>
      <c r="D182" s="737" t="s">
        <v>166</v>
      </c>
      <c r="E182" s="673" t="s">
        <v>87</v>
      </c>
      <c r="F182" s="673" t="s">
        <v>79</v>
      </c>
      <c r="G182" s="673" t="s">
        <v>80</v>
      </c>
      <c r="H182" s="673" t="s">
        <v>153</v>
      </c>
      <c r="I182" s="673" t="s">
        <v>160</v>
      </c>
      <c r="J182" s="673" t="s">
        <v>162</v>
      </c>
      <c r="K182" s="673" t="s">
        <v>83</v>
      </c>
      <c r="L182" s="673" t="s">
        <v>186</v>
      </c>
      <c r="M182" s="742" t="s">
        <v>187</v>
      </c>
      <c r="N182" s="673" t="s">
        <v>81</v>
      </c>
      <c r="O182" s="743" t="s">
        <v>188</v>
      </c>
      <c r="P182" s="358" t="s">
        <v>85</v>
      </c>
      <c r="Q182" s="345" t="s">
        <v>189</v>
      </c>
      <c r="R182" s="727" t="s">
        <v>190</v>
      </c>
      <c r="S182" s="730" t="s">
        <v>191</v>
      </c>
      <c r="T182" s="731" t="s">
        <v>192</v>
      </c>
      <c r="U182" s="732" t="s">
        <v>193</v>
      </c>
    </row>
    <row r="183" spans="1:33" ht="23.25" customHeight="1" thickBot="1">
      <c r="A183" s="735" t="s">
        <v>196</v>
      </c>
      <c r="B183" s="738">
        <f>SUM(B184:B184)</f>
        <v>546</v>
      </c>
      <c r="C183" s="738">
        <f>SUM(C184:C184)</f>
        <v>13</v>
      </c>
      <c r="D183" s="717">
        <f>SUM(D184:D184)</f>
        <v>559</v>
      </c>
      <c r="E183" s="595">
        <f t="shared" ref="E183:M183" si="4">E184</f>
        <v>19</v>
      </c>
      <c r="F183" s="595">
        <f t="shared" si="4"/>
        <v>9</v>
      </c>
      <c r="G183" s="595">
        <f t="shared" si="4"/>
        <v>0</v>
      </c>
      <c r="H183" s="595">
        <f t="shared" si="4"/>
        <v>0</v>
      </c>
      <c r="I183" s="595">
        <f t="shared" si="4"/>
        <v>5</v>
      </c>
      <c r="J183" s="595">
        <f t="shared" si="4"/>
        <v>27</v>
      </c>
      <c r="K183" s="595">
        <f t="shared" si="4"/>
        <v>7</v>
      </c>
      <c r="L183" s="595">
        <f t="shared" si="4"/>
        <v>7</v>
      </c>
      <c r="M183" s="569">
        <f t="shared" si="4"/>
        <v>74</v>
      </c>
      <c r="N183" s="741">
        <v>0</v>
      </c>
      <c r="O183" s="744">
        <f t="shared" ref="O183:U183" si="5">SUM(O184:O184)</f>
        <v>76</v>
      </c>
      <c r="P183" s="362">
        <f t="shared" si="5"/>
        <v>20</v>
      </c>
      <c r="Q183" s="346">
        <f t="shared" si="5"/>
        <v>5</v>
      </c>
      <c r="R183" s="745">
        <f t="shared" si="5"/>
        <v>25</v>
      </c>
      <c r="S183" s="746">
        <f t="shared" si="5"/>
        <v>452</v>
      </c>
      <c r="T183" s="747">
        <f t="shared" si="5"/>
        <v>6</v>
      </c>
      <c r="U183" s="748">
        <f t="shared" si="5"/>
        <v>458</v>
      </c>
    </row>
    <row r="184" spans="1:33" s="251" customFormat="1" ht="19.5" customHeight="1">
      <c r="A184" s="735" t="s">
        <v>312</v>
      </c>
      <c r="B184" s="615">
        <v>546</v>
      </c>
      <c r="C184" s="586">
        <v>13</v>
      </c>
      <c r="D184" s="573">
        <f>SUM(B184:C184)</f>
        <v>559</v>
      </c>
      <c r="E184" s="595">
        <v>19</v>
      </c>
      <c r="F184" s="596">
        <v>9</v>
      </c>
      <c r="G184" s="596">
        <v>0</v>
      </c>
      <c r="H184" s="596">
        <v>0</v>
      </c>
      <c r="I184" s="596">
        <v>5</v>
      </c>
      <c r="J184" s="596">
        <v>27</v>
      </c>
      <c r="K184" s="596">
        <v>7</v>
      </c>
      <c r="L184" s="597">
        <v>7</v>
      </c>
      <c r="M184" s="724">
        <f>SUM(E184:L184)</f>
        <v>74</v>
      </c>
      <c r="N184" s="721">
        <v>2</v>
      </c>
      <c r="O184" s="724">
        <f>SUM(M184:N184)</f>
        <v>76</v>
      </c>
      <c r="P184" s="335">
        <v>20</v>
      </c>
      <c r="Q184" s="343">
        <v>5</v>
      </c>
      <c r="R184" s="729">
        <f>SUM(P184:Q184)</f>
        <v>25</v>
      </c>
      <c r="S184" s="620">
        <f>+B184-M184-P184</f>
        <v>452</v>
      </c>
      <c r="T184" s="747">
        <f>+C184-N184-Q184</f>
        <v>6</v>
      </c>
      <c r="U184" s="734">
        <f>D184-O184-R184</f>
        <v>458</v>
      </c>
      <c r="V184" s="252"/>
      <c r="W184" s="252"/>
      <c r="X184" s="252"/>
      <c r="Y184" s="252"/>
      <c r="Z184" s="252"/>
      <c r="AA184" s="252"/>
      <c r="AB184" s="252"/>
      <c r="AC184" s="252"/>
      <c r="AD184" s="252"/>
      <c r="AE184" s="252"/>
    </row>
    <row r="185" spans="1:33" s="43" customFormat="1" ht="12.75" customHeight="1" thickBot="1">
      <c r="A185" s="998" t="s">
        <v>335</v>
      </c>
      <c r="B185" s="999"/>
      <c r="C185" s="999"/>
      <c r="D185" s="999"/>
      <c r="E185" s="999"/>
      <c r="F185" s="999"/>
      <c r="G185" s="999"/>
      <c r="H185" s="999"/>
      <c r="I185" s="999"/>
      <c r="J185" s="999"/>
      <c r="K185" s="999"/>
      <c r="L185" s="999"/>
      <c r="M185" s="999"/>
      <c r="N185" s="999"/>
      <c r="O185" s="999"/>
      <c r="P185" s="999"/>
      <c r="Q185" s="999"/>
      <c r="R185" s="999"/>
      <c r="S185" s="999"/>
      <c r="T185" s="999"/>
      <c r="U185" s="1000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</row>
    <row r="186" spans="1:33" s="266" customFormat="1" ht="13.15" customHeight="1">
      <c r="A186" s="264"/>
      <c r="B186" s="262"/>
      <c r="C186" s="291"/>
      <c r="D186" s="262"/>
      <c r="E186" s="262"/>
      <c r="F186" s="262"/>
      <c r="G186" s="262"/>
      <c r="H186" s="265"/>
      <c r="I186" s="265"/>
      <c r="J186" s="265"/>
      <c r="K186" s="265"/>
      <c r="L186" s="265"/>
      <c r="M186" s="265"/>
      <c r="N186" s="265"/>
      <c r="O186" s="265"/>
      <c r="P186" s="265"/>
      <c r="Q186" s="265"/>
      <c r="R186" s="265"/>
      <c r="T186" s="267"/>
      <c r="U186" s="267"/>
      <c r="V186" s="267"/>
      <c r="W186" s="267"/>
      <c r="X186" s="267"/>
      <c r="Y186" s="267"/>
      <c r="Z186" s="267"/>
      <c r="AA186" s="267"/>
      <c r="AB186" s="267"/>
      <c r="AC186" s="267"/>
      <c r="AD186" s="267"/>
      <c r="AE186" s="267"/>
      <c r="AF186" s="267"/>
      <c r="AG186" s="267"/>
    </row>
    <row r="187" spans="1:33" s="43" customFormat="1" ht="10.5" customHeight="1">
      <c r="A187" s="249"/>
      <c r="B187" s="250"/>
      <c r="C187" s="250"/>
      <c r="D187" s="250"/>
      <c r="E187" s="250"/>
      <c r="F187" s="250"/>
      <c r="G187" s="250"/>
      <c r="H187" s="250"/>
      <c r="I187" s="250"/>
      <c r="J187" s="250"/>
      <c r="K187" s="250"/>
      <c r="L187" s="250"/>
      <c r="M187" s="250"/>
      <c r="N187" s="250"/>
      <c r="O187" s="250"/>
      <c r="P187" s="250"/>
      <c r="Q187" s="250"/>
      <c r="R187" s="250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</row>
    <row r="188" spans="1:33" s="43" customFormat="1" ht="10.5" customHeight="1">
      <c r="A188" s="249"/>
      <c r="B188" s="250"/>
      <c r="C188" s="250"/>
      <c r="D188" s="250"/>
      <c r="E188" s="250"/>
      <c r="F188" s="250"/>
      <c r="G188" s="250"/>
      <c r="H188" s="250"/>
      <c r="I188" s="250"/>
      <c r="J188" s="250"/>
      <c r="K188" s="250"/>
      <c r="L188" s="250"/>
      <c r="M188" s="250"/>
      <c r="N188" s="250"/>
      <c r="O188" s="250"/>
      <c r="P188" s="250"/>
      <c r="Q188" s="250"/>
      <c r="R188" s="250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</row>
    <row r="189" spans="1:33" s="43" customFormat="1" ht="10.5" customHeight="1">
      <c r="A189" s="249"/>
      <c r="B189" s="250"/>
      <c r="C189" s="250"/>
      <c r="D189" s="250"/>
      <c r="E189" s="250"/>
      <c r="F189" s="250"/>
      <c r="G189" s="250"/>
      <c r="H189" s="250"/>
      <c r="I189" s="250"/>
      <c r="J189" s="250"/>
      <c r="K189" s="250"/>
      <c r="L189" s="250"/>
      <c r="M189" s="250"/>
      <c r="N189" s="250"/>
      <c r="O189" s="250"/>
      <c r="P189" s="250"/>
      <c r="Q189" s="250"/>
      <c r="R189" s="250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</row>
    <row r="190" spans="1:33" s="43" customFormat="1" ht="10.5" customHeight="1">
      <c r="A190" s="249"/>
      <c r="B190" s="250"/>
      <c r="C190" s="250"/>
      <c r="D190" s="250"/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</row>
    <row r="191" spans="1:33" s="43" customFormat="1" ht="10.5" customHeight="1">
      <c r="A191" s="249"/>
      <c r="B191" s="250"/>
      <c r="C191" s="250"/>
      <c r="D191" s="250"/>
      <c r="E191" s="250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/>
      <c r="P191" s="250"/>
      <c r="Q191" s="250"/>
      <c r="R191" s="250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</row>
    <row r="192" spans="1:33" s="43" customFormat="1" ht="10.5" customHeight="1">
      <c r="A192" s="249"/>
      <c r="B192" s="250"/>
      <c r="C192" s="250"/>
      <c r="D192" s="250"/>
      <c r="E192" s="250"/>
      <c r="F192" s="250"/>
      <c r="G192" s="250"/>
      <c r="H192" s="250"/>
      <c r="I192" s="250"/>
      <c r="J192" s="250"/>
      <c r="K192" s="250"/>
      <c r="L192" s="250"/>
      <c r="M192" s="250"/>
      <c r="N192" s="250"/>
      <c r="O192" s="250"/>
      <c r="P192" s="250"/>
      <c r="Q192" s="250"/>
      <c r="R192" s="250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</row>
    <row r="193" spans="1:31" s="43" customFormat="1" ht="10.5" customHeight="1">
      <c r="A193" s="249"/>
      <c r="B193" s="250"/>
      <c r="C193" s="250"/>
      <c r="D193" s="250"/>
      <c r="E193" s="250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/>
      <c r="P193" s="250"/>
      <c r="Q193" s="250"/>
      <c r="R193" s="250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</row>
    <row r="194" spans="1:31" s="43" customFormat="1" ht="10.5" customHeight="1">
      <c r="A194" s="249"/>
      <c r="B194" s="250"/>
      <c r="C194" s="250"/>
      <c r="D194" s="250"/>
      <c r="E194" s="250"/>
      <c r="F194" s="250"/>
      <c r="G194" s="250"/>
      <c r="H194" s="250"/>
      <c r="I194" s="250"/>
      <c r="J194" s="250"/>
      <c r="K194" s="250"/>
      <c r="L194" s="250"/>
      <c r="M194" s="250"/>
      <c r="N194" s="250"/>
      <c r="O194" s="250"/>
      <c r="P194" s="250"/>
      <c r="Q194" s="250"/>
      <c r="R194" s="250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</row>
    <row r="195" spans="1:31" s="43" customFormat="1" ht="10.5" customHeight="1">
      <c r="A195" s="249"/>
      <c r="B195" s="250"/>
      <c r="C195" s="250"/>
      <c r="D195" s="250"/>
      <c r="E195" s="250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/>
      <c r="P195" s="250"/>
      <c r="Q195" s="250"/>
      <c r="R195" s="250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</row>
    <row r="196" spans="1:31" s="43" customFormat="1" ht="10.5" customHeight="1">
      <c r="A196" s="249"/>
      <c r="B196" s="250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</row>
    <row r="197" spans="1:31" s="43" customFormat="1" ht="10.5" customHeight="1">
      <c r="A197" s="249"/>
      <c r="B197" s="250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</row>
    <row r="198" spans="1:31" s="43" customFormat="1" ht="10.5" customHeight="1">
      <c r="A198" s="249"/>
      <c r="B198" s="250"/>
      <c r="C198" s="250"/>
      <c r="D198" s="250"/>
      <c r="E198" s="250"/>
      <c r="F198" s="250"/>
      <c r="G198" s="250"/>
      <c r="H198" s="250"/>
      <c r="I198" s="250"/>
      <c r="J198" s="250"/>
      <c r="K198" s="250"/>
      <c r="L198" s="250"/>
      <c r="M198" s="250"/>
      <c r="N198" s="250"/>
      <c r="O198" s="250"/>
      <c r="P198" s="250"/>
      <c r="Q198" s="250"/>
      <c r="R198" s="250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</row>
    <row r="199" spans="1:31" s="43" customFormat="1" ht="10.5" customHeight="1">
      <c r="A199" s="249"/>
      <c r="B199" s="250"/>
      <c r="C199" s="250"/>
      <c r="D199" s="250"/>
      <c r="E199" s="250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250"/>
      <c r="Q199" s="250"/>
      <c r="R199" s="250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</row>
    <row r="200" spans="1:31" s="43" customFormat="1" ht="10.5" customHeight="1">
      <c r="A200" s="249"/>
      <c r="B200" s="250"/>
      <c r="C200" s="250"/>
      <c r="D200" s="250"/>
      <c r="E200" s="250"/>
      <c r="F200" s="250"/>
      <c r="G200" s="250"/>
      <c r="H200" s="250"/>
      <c r="I200" s="250"/>
      <c r="J200" s="250"/>
      <c r="K200" s="250"/>
      <c r="L200" s="250"/>
      <c r="M200" s="250"/>
      <c r="N200" s="250"/>
      <c r="O200" s="250"/>
      <c r="P200" s="250"/>
      <c r="Q200" s="250"/>
      <c r="R200" s="250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</row>
    <row r="201" spans="1:31" s="43" customFormat="1" ht="10.5" customHeight="1">
      <c r="A201" s="249"/>
      <c r="B201" s="250"/>
      <c r="C201" s="250"/>
      <c r="D201" s="250"/>
      <c r="E201" s="250"/>
      <c r="F201" s="250"/>
      <c r="G201" s="250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</row>
    <row r="202" spans="1:31" s="43" customFormat="1" ht="10.5" customHeight="1">
      <c r="A202" s="249"/>
      <c r="B202" s="250"/>
      <c r="C202" s="250"/>
      <c r="D202" s="250"/>
      <c r="E202" s="250"/>
      <c r="F202" s="250"/>
      <c r="G202" s="250"/>
      <c r="H202" s="250"/>
      <c r="I202" s="250"/>
      <c r="J202" s="250"/>
      <c r="K202" s="250"/>
      <c r="L202" s="250"/>
      <c r="M202" s="250"/>
      <c r="N202" s="250"/>
      <c r="O202" s="250"/>
      <c r="P202" s="250"/>
      <c r="Q202" s="250"/>
      <c r="R202" s="250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</row>
    <row r="203" spans="1:31" s="43" customFormat="1" ht="10.5" customHeight="1">
      <c r="A203" s="249"/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  <c r="L203" s="250"/>
      <c r="M203" s="250"/>
      <c r="N203" s="250"/>
      <c r="O203" s="250"/>
      <c r="P203" s="250"/>
      <c r="Q203" s="250"/>
      <c r="R203" s="250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</row>
    <row r="204" spans="1:31" s="43" customFormat="1" ht="10.5" customHeight="1">
      <c r="A204" s="249"/>
      <c r="B204" s="250"/>
      <c r="C204" s="250"/>
      <c r="D204" s="250"/>
      <c r="E204" s="250"/>
      <c r="F204" s="250"/>
      <c r="G204" s="250"/>
      <c r="H204" s="250"/>
      <c r="I204" s="250"/>
      <c r="J204" s="250"/>
      <c r="K204" s="250"/>
      <c r="L204" s="250"/>
      <c r="M204" s="250"/>
      <c r="N204" s="250"/>
      <c r="O204" s="250"/>
      <c r="P204" s="250"/>
      <c r="Q204" s="250"/>
      <c r="R204" s="250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</row>
    <row r="205" spans="1:31" s="43" customFormat="1" ht="10.5" customHeight="1">
      <c r="A205" s="249"/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0"/>
      <c r="N205" s="250"/>
      <c r="O205" s="250"/>
      <c r="P205" s="250"/>
      <c r="Q205" s="250"/>
      <c r="R205" s="250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</row>
    <row r="206" spans="1:31" s="43" customFormat="1" ht="10.5" customHeight="1">
      <c r="A206" s="249"/>
      <c r="B206" s="250"/>
      <c r="C206" s="250"/>
      <c r="D206" s="250"/>
      <c r="E206" s="250"/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250"/>
      <c r="R206" s="250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</row>
    <row r="207" spans="1:31" s="43" customFormat="1" ht="10.5" customHeight="1">
      <c r="A207" s="249"/>
      <c r="B207" s="250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</row>
    <row r="208" spans="1:31" s="43" customFormat="1" ht="10.5" customHeight="1">
      <c r="A208" s="249"/>
      <c r="B208" s="250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</row>
    <row r="209" spans="1:31" s="43" customFormat="1" ht="10.5" customHeight="1">
      <c r="A209" s="249"/>
      <c r="B209" s="250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</row>
    <row r="210" spans="1:31" s="43" customFormat="1" ht="10.5" customHeight="1">
      <c r="A210" s="249"/>
      <c r="B210" s="250"/>
      <c r="C210" s="250"/>
      <c r="D210" s="250"/>
      <c r="E210" s="250"/>
      <c r="F210" s="250"/>
      <c r="G210" s="250"/>
      <c r="H210" s="250"/>
      <c r="I210" s="250"/>
      <c r="J210" s="250"/>
      <c r="K210" s="250"/>
      <c r="L210" s="250"/>
      <c r="M210" s="250"/>
      <c r="N210" s="250"/>
      <c r="O210" s="250"/>
      <c r="P210" s="250"/>
      <c r="Q210" s="250"/>
      <c r="R210" s="250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</row>
    <row r="211" spans="1:31" s="254" customFormat="1" ht="26.25" customHeight="1">
      <c r="A211" s="1021" t="s">
        <v>152</v>
      </c>
      <c r="B211" s="1022"/>
      <c r="C211" s="1022"/>
      <c r="D211" s="1022"/>
      <c r="E211" s="1022"/>
      <c r="F211" s="1022"/>
      <c r="G211" s="1022"/>
      <c r="H211" s="1022"/>
      <c r="I211" s="1022"/>
      <c r="J211" s="1022"/>
      <c r="K211" s="1022"/>
      <c r="L211" s="1022"/>
      <c r="M211" s="1022"/>
      <c r="N211" s="1022"/>
      <c r="O211" s="1022"/>
      <c r="P211" s="1022"/>
      <c r="Q211" s="1022"/>
      <c r="R211" s="1022"/>
      <c r="S211" s="1022"/>
      <c r="T211" s="1022"/>
      <c r="U211" s="1023"/>
    </row>
    <row r="212" spans="1:31" s="254" customFormat="1" ht="27" customHeight="1">
      <c r="A212" s="1030" t="s">
        <v>151</v>
      </c>
      <c r="B212" s="1031"/>
      <c r="C212" s="1031"/>
      <c r="D212" s="1031"/>
      <c r="E212" s="1031"/>
      <c r="F212" s="1031"/>
      <c r="G212" s="1031"/>
      <c r="H212" s="1031"/>
      <c r="I212" s="1031"/>
      <c r="J212" s="1031"/>
      <c r="K212" s="1031"/>
      <c r="L212" s="1031"/>
      <c r="M212" s="1031"/>
      <c r="N212" s="1031"/>
      <c r="O212" s="1031"/>
      <c r="P212" s="1031"/>
      <c r="Q212" s="1031"/>
      <c r="R212" s="1031"/>
      <c r="S212" s="1031"/>
      <c r="T212" s="1031"/>
      <c r="U212" s="1032"/>
    </row>
    <row r="213" spans="1:31" s="342" customFormat="1" ht="5.25" customHeight="1">
      <c r="A213" s="324"/>
      <c r="B213" s="324"/>
      <c r="C213" s="752"/>
      <c r="D213" s="324"/>
      <c r="E213" s="324"/>
      <c r="F213" s="324"/>
      <c r="G213" s="324"/>
      <c r="H213" s="324"/>
      <c r="I213" s="324"/>
      <c r="J213" s="324"/>
      <c r="K213" s="324"/>
      <c r="L213" s="324"/>
      <c r="M213" s="324"/>
      <c r="N213" s="324"/>
      <c r="O213" s="324"/>
      <c r="P213" s="324" t="s">
        <v>275</v>
      </c>
      <c r="Q213" s="324"/>
      <c r="R213" s="324"/>
    </row>
    <row r="214" spans="1:31" s="255" customFormat="1" ht="23.25" customHeight="1">
      <c r="A214" s="953" t="s">
        <v>339</v>
      </c>
      <c r="B214" s="954"/>
      <c r="C214" s="954"/>
      <c r="D214" s="954"/>
      <c r="E214" s="954"/>
      <c r="F214" s="954"/>
      <c r="G214" s="954"/>
      <c r="H214" s="954"/>
      <c r="I214" s="954"/>
      <c r="J214" s="954"/>
      <c r="K214" s="954"/>
      <c r="L214" s="954"/>
      <c r="M214" s="954"/>
      <c r="N214" s="954"/>
      <c r="O214" s="954"/>
      <c r="P214" s="954"/>
      <c r="Q214" s="954"/>
      <c r="R214" s="954"/>
      <c r="S214" s="954"/>
      <c r="T214" s="954"/>
      <c r="U214" s="955"/>
    </row>
    <row r="215" spans="1:31" ht="5.0999999999999996" customHeight="1" thickBot="1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</row>
    <row r="216" spans="1:31" ht="33.75" customHeight="1">
      <c r="A216" s="988" t="s">
        <v>163</v>
      </c>
      <c r="B216" s="949" t="s">
        <v>49</v>
      </c>
      <c r="C216" s="950"/>
      <c r="D216" s="1006" t="s">
        <v>174</v>
      </c>
      <c r="E216" s="947" t="s">
        <v>184</v>
      </c>
      <c r="F216" s="943" t="s">
        <v>176</v>
      </c>
      <c r="G216" s="943" t="s">
        <v>177</v>
      </c>
      <c r="H216" s="943" t="s">
        <v>178</v>
      </c>
      <c r="I216" s="943" t="s">
        <v>185</v>
      </c>
      <c r="J216" s="943" t="s">
        <v>161</v>
      </c>
      <c r="K216" s="943"/>
      <c r="L216" s="1037"/>
      <c r="M216" s="956" t="s">
        <v>183</v>
      </c>
      <c r="N216" s="943"/>
      <c r="O216" s="957" t="s">
        <v>155</v>
      </c>
      <c r="P216" s="964" t="s">
        <v>175</v>
      </c>
      <c r="Q216" s="965"/>
      <c r="R216" s="996" t="s">
        <v>182</v>
      </c>
      <c r="S216" s="959" t="s">
        <v>164</v>
      </c>
      <c r="T216" s="960"/>
      <c r="U216" s="962" t="s">
        <v>337</v>
      </c>
    </row>
    <row r="217" spans="1:31" ht="24" customHeight="1">
      <c r="A217" s="989"/>
      <c r="B217" s="475" t="s">
        <v>172</v>
      </c>
      <c r="C217" s="476" t="s">
        <v>154</v>
      </c>
      <c r="D217" s="1007"/>
      <c r="E217" s="948"/>
      <c r="F217" s="944"/>
      <c r="G217" s="944"/>
      <c r="H217" s="944"/>
      <c r="I217" s="944"/>
      <c r="J217" s="463" t="s">
        <v>179</v>
      </c>
      <c r="K217" s="463" t="s">
        <v>180</v>
      </c>
      <c r="L217" s="624" t="s">
        <v>181</v>
      </c>
      <c r="M217" s="547" t="s">
        <v>172</v>
      </c>
      <c r="N217" s="463" t="s">
        <v>154</v>
      </c>
      <c r="O217" s="958"/>
      <c r="P217" s="333" t="s">
        <v>172</v>
      </c>
      <c r="Q217" s="325" t="s">
        <v>154</v>
      </c>
      <c r="R217" s="997"/>
      <c r="S217" s="617" t="s">
        <v>173</v>
      </c>
      <c r="T217" s="469" t="s">
        <v>154</v>
      </c>
      <c r="U217" s="971"/>
    </row>
    <row r="218" spans="1:31" ht="12.75" customHeight="1" thickBot="1">
      <c r="A218" s="1033"/>
      <c r="B218" s="712" t="s">
        <v>82</v>
      </c>
      <c r="C218" s="713" t="s">
        <v>165</v>
      </c>
      <c r="D218" s="714" t="s">
        <v>166</v>
      </c>
      <c r="E218" s="718" t="s">
        <v>87</v>
      </c>
      <c r="F218" s="719" t="s">
        <v>79</v>
      </c>
      <c r="G218" s="719" t="s">
        <v>80</v>
      </c>
      <c r="H218" s="719" t="s">
        <v>153</v>
      </c>
      <c r="I218" s="719" t="s">
        <v>160</v>
      </c>
      <c r="J218" s="719" t="s">
        <v>162</v>
      </c>
      <c r="K218" s="719" t="s">
        <v>83</v>
      </c>
      <c r="L218" s="759" t="s">
        <v>186</v>
      </c>
      <c r="M218" s="765" t="s">
        <v>187</v>
      </c>
      <c r="N218" s="719" t="s">
        <v>81</v>
      </c>
      <c r="O218" s="769" t="s">
        <v>188</v>
      </c>
      <c r="P218" s="347" t="s">
        <v>85</v>
      </c>
      <c r="Q218" s="345" t="s">
        <v>189</v>
      </c>
      <c r="R218" s="727" t="s">
        <v>190</v>
      </c>
      <c r="S218" s="730" t="s">
        <v>191</v>
      </c>
      <c r="T218" s="731" t="s">
        <v>192</v>
      </c>
      <c r="U218" s="732" t="s">
        <v>193</v>
      </c>
    </row>
    <row r="219" spans="1:31" ht="22.5" customHeight="1" thickBot="1">
      <c r="A219" s="753" t="s">
        <v>168</v>
      </c>
      <c r="B219" s="756">
        <f t="shared" ref="B219:U219" si="6">SUM(B220:B228)</f>
        <v>5250</v>
      </c>
      <c r="C219" s="756">
        <f t="shared" si="6"/>
        <v>2795</v>
      </c>
      <c r="D219" s="756">
        <f t="shared" si="6"/>
        <v>8045</v>
      </c>
      <c r="E219" s="760">
        <f t="shared" si="6"/>
        <v>487</v>
      </c>
      <c r="F219" s="760">
        <f t="shared" si="6"/>
        <v>733</v>
      </c>
      <c r="G219" s="760">
        <f t="shared" si="6"/>
        <v>1</v>
      </c>
      <c r="H219" s="760">
        <f t="shared" si="6"/>
        <v>0</v>
      </c>
      <c r="I219" s="760">
        <f t="shared" si="6"/>
        <v>168</v>
      </c>
      <c r="J219" s="760">
        <f t="shared" si="6"/>
        <v>24</v>
      </c>
      <c r="K219" s="760">
        <f t="shared" si="6"/>
        <v>7</v>
      </c>
      <c r="L219" s="760">
        <f t="shared" si="6"/>
        <v>12</v>
      </c>
      <c r="M219" s="766">
        <f t="shared" si="6"/>
        <v>1432</v>
      </c>
      <c r="N219" s="760">
        <f t="shared" si="6"/>
        <v>89</v>
      </c>
      <c r="O219" s="766">
        <f t="shared" si="6"/>
        <v>1521</v>
      </c>
      <c r="P219" s="751">
        <f t="shared" si="6"/>
        <v>409</v>
      </c>
      <c r="Q219" s="751">
        <f t="shared" si="6"/>
        <v>550</v>
      </c>
      <c r="R219" s="770">
        <f t="shared" si="6"/>
        <v>959</v>
      </c>
      <c r="S219" s="773">
        <f t="shared" si="6"/>
        <v>3409</v>
      </c>
      <c r="T219" s="773">
        <f t="shared" si="6"/>
        <v>2156</v>
      </c>
      <c r="U219" s="774">
        <f t="shared" si="6"/>
        <v>5565</v>
      </c>
    </row>
    <row r="220" spans="1:31" s="383" customFormat="1" ht="19.5" customHeight="1">
      <c r="A220" s="754" t="s">
        <v>203</v>
      </c>
      <c r="B220" s="757">
        <v>1026</v>
      </c>
      <c r="C220" s="758">
        <v>523</v>
      </c>
      <c r="D220" s="655">
        <f t="shared" ref="D220:D228" si="7">SUM(B220:C220)</f>
        <v>1549</v>
      </c>
      <c r="E220" s="761">
        <v>9</v>
      </c>
      <c r="F220" s="647">
        <v>333</v>
      </c>
      <c r="G220" s="647">
        <v>0</v>
      </c>
      <c r="H220" s="647">
        <v>0</v>
      </c>
      <c r="I220" s="647">
        <v>4</v>
      </c>
      <c r="J220" s="647">
        <v>1</v>
      </c>
      <c r="K220" s="647">
        <v>1</v>
      </c>
      <c r="L220" s="762">
        <v>0</v>
      </c>
      <c r="M220" s="767">
        <f t="shared" ref="M220:M228" si="8">SUM(E220:L220)</f>
        <v>348</v>
      </c>
      <c r="N220" s="763">
        <v>1</v>
      </c>
      <c r="O220" s="767">
        <f t="shared" ref="O220:O228" si="9">SUM(M220:N220)</f>
        <v>349</v>
      </c>
      <c r="P220" s="749">
        <v>400</v>
      </c>
      <c r="Q220" s="750">
        <v>515</v>
      </c>
      <c r="R220" s="771">
        <f t="shared" ref="R220:R228" si="10">SUM(P220:Q220)</f>
        <v>915</v>
      </c>
      <c r="S220" s="775">
        <f t="shared" ref="S220:S228" si="11">+B220-M220-P220</f>
        <v>278</v>
      </c>
      <c r="T220" s="776">
        <f>C220-N220-Q220</f>
        <v>7</v>
      </c>
      <c r="U220" s="777">
        <f t="shared" ref="U220:U228" si="12">+S220+T220</f>
        <v>285</v>
      </c>
    </row>
    <row r="221" spans="1:31" s="251" customFormat="1" ht="19.5" customHeight="1">
      <c r="A221" s="711" t="s">
        <v>294</v>
      </c>
      <c r="B221" s="615">
        <v>229</v>
      </c>
      <c r="C221" s="586">
        <v>36</v>
      </c>
      <c r="D221" s="573">
        <f t="shared" si="7"/>
        <v>265</v>
      </c>
      <c r="E221" s="595">
        <v>195</v>
      </c>
      <c r="F221" s="596">
        <v>24</v>
      </c>
      <c r="G221" s="596">
        <v>0</v>
      </c>
      <c r="H221" s="596">
        <v>0</v>
      </c>
      <c r="I221" s="596">
        <v>0</v>
      </c>
      <c r="J221" s="596">
        <v>5</v>
      </c>
      <c r="K221" s="596">
        <v>1</v>
      </c>
      <c r="L221" s="597">
        <v>0</v>
      </c>
      <c r="M221" s="724">
        <f t="shared" si="8"/>
        <v>225</v>
      </c>
      <c r="N221" s="721">
        <v>1</v>
      </c>
      <c r="O221" s="724">
        <f t="shared" si="9"/>
        <v>226</v>
      </c>
      <c r="P221" s="335">
        <v>3</v>
      </c>
      <c r="Q221" s="343">
        <v>10</v>
      </c>
      <c r="R221" s="729">
        <f t="shared" si="10"/>
        <v>13</v>
      </c>
      <c r="S221" s="620">
        <f t="shared" si="11"/>
        <v>1</v>
      </c>
      <c r="T221" s="621">
        <f t="shared" ref="T221:T228" si="13">+C221-N221-Q221</f>
        <v>25</v>
      </c>
      <c r="U221" s="734">
        <f t="shared" si="12"/>
        <v>26</v>
      </c>
      <c r="V221" s="252"/>
      <c r="W221" s="252"/>
      <c r="X221" s="252"/>
      <c r="Y221" s="252"/>
      <c r="Z221" s="252"/>
      <c r="AA221" s="252"/>
      <c r="AB221" s="252"/>
      <c r="AC221" s="252"/>
      <c r="AD221" s="252"/>
      <c r="AE221" s="252"/>
    </row>
    <row r="222" spans="1:31" s="251" customFormat="1" ht="19.5" customHeight="1">
      <c r="A222" s="711" t="s">
        <v>198</v>
      </c>
      <c r="B222" s="615">
        <v>621</v>
      </c>
      <c r="C222" s="586">
        <v>284</v>
      </c>
      <c r="D222" s="573">
        <f t="shared" si="7"/>
        <v>905</v>
      </c>
      <c r="E222" s="595">
        <v>31</v>
      </c>
      <c r="F222" s="596">
        <v>27</v>
      </c>
      <c r="G222" s="596">
        <v>0</v>
      </c>
      <c r="H222" s="596">
        <v>0</v>
      </c>
      <c r="I222" s="596">
        <v>24</v>
      </c>
      <c r="J222" s="596">
        <v>6</v>
      </c>
      <c r="K222" s="596">
        <v>1</v>
      </c>
      <c r="L222" s="597">
        <v>0</v>
      </c>
      <c r="M222" s="724">
        <f t="shared" si="8"/>
        <v>89</v>
      </c>
      <c r="N222" s="721">
        <v>10</v>
      </c>
      <c r="O222" s="724">
        <f t="shared" si="9"/>
        <v>99</v>
      </c>
      <c r="P222" s="335">
        <v>0</v>
      </c>
      <c r="Q222" s="343">
        <v>0</v>
      </c>
      <c r="R222" s="729">
        <f t="shared" si="10"/>
        <v>0</v>
      </c>
      <c r="S222" s="620">
        <f t="shared" si="11"/>
        <v>532</v>
      </c>
      <c r="T222" s="621">
        <f t="shared" si="13"/>
        <v>274</v>
      </c>
      <c r="U222" s="734">
        <f t="shared" si="12"/>
        <v>806</v>
      </c>
      <c r="V222" s="252"/>
      <c r="W222" s="252"/>
      <c r="X222" s="252"/>
      <c r="Y222" s="252"/>
      <c r="Z222" s="252"/>
      <c r="AA222" s="252"/>
      <c r="AB222" s="252"/>
      <c r="AC222" s="252"/>
      <c r="AD222" s="252"/>
      <c r="AE222" s="252"/>
    </row>
    <row r="223" spans="1:31" s="251" customFormat="1" ht="19.5" customHeight="1">
      <c r="A223" s="711" t="s">
        <v>199</v>
      </c>
      <c r="B223" s="615">
        <v>718</v>
      </c>
      <c r="C223" s="586">
        <v>248</v>
      </c>
      <c r="D223" s="573">
        <f t="shared" si="7"/>
        <v>966</v>
      </c>
      <c r="E223" s="595">
        <v>41</v>
      </c>
      <c r="F223" s="596">
        <v>29</v>
      </c>
      <c r="G223" s="596">
        <v>0</v>
      </c>
      <c r="H223" s="596">
        <v>0</v>
      </c>
      <c r="I223" s="596">
        <v>16</v>
      </c>
      <c r="J223" s="596">
        <v>0</v>
      </c>
      <c r="K223" s="596">
        <v>2</v>
      </c>
      <c r="L223" s="597">
        <v>2</v>
      </c>
      <c r="M223" s="724">
        <f t="shared" si="8"/>
        <v>90</v>
      </c>
      <c r="N223" s="721">
        <v>18</v>
      </c>
      <c r="O223" s="724">
        <f t="shared" si="9"/>
        <v>108</v>
      </c>
      <c r="P223" s="335">
        <v>4</v>
      </c>
      <c r="Q223" s="343">
        <v>5</v>
      </c>
      <c r="R223" s="729">
        <f t="shared" si="10"/>
        <v>9</v>
      </c>
      <c r="S223" s="620">
        <f t="shared" si="11"/>
        <v>624</v>
      </c>
      <c r="T223" s="621">
        <f t="shared" si="13"/>
        <v>225</v>
      </c>
      <c r="U223" s="734">
        <f t="shared" si="12"/>
        <v>849</v>
      </c>
      <c r="V223" s="252"/>
      <c r="W223" s="252"/>
      <c r="X223" s="252"/>
      <c r="Y223" s="252"/>
      <c r="Z223" s="252"/>
      <c r="AA223" s="252"/>
      <c r="AB223" s="252"/>
      <c r="AC223" s="252"/>
      <c r="AD223" s="252"/>
      <c r="AE223" s="252"/>
    </row>
    <row r="224" spans="1:31" s="251" customFormat="1" ht="19.5" customHeight="1">
      <c r="A224" s="711" t="s">
        <v>200</v>
      </c>
      <c r="B224" s="615">
        <v>504</v>
      </c>
      <c r="C224" s="586">
        <v>192</v>
      </c>
      <c r="D224" s="573">
        <f t="shared" si="7"/>
        <v>696</v>
      </c>
      <c r="E224" s="595">
        <v>55</v>
      </c>
      <c r="F224" s="596">
        <v>22</v>
      </c>
      <c r="G224" s="596">
        <v>0</v>
      </c>
      <c r="H224" s="596">
        <v>0</v>
      </c>
      <c r="I224" s="596">
        <v>33</v>
      </c>
      <c r="J224" s="596">
        <v>3</v>
      </c>
      <c r="K224" s="596">
        <v>0</v>
      </c>
      <c r="L224" s="597">
        <v>3</v>
      </c>
      <c r="M224" s="724">
        <f t="shared" si="8"/>
        <v>116</v>
      </c>
      <c r="N224" s="721">
        <v>7</v>
      </c>
      <c r="O224" s="724">
        <f t="shared" si="9"/>
        <v>123</v>
      </c>
      <c r="P224" s="335">
        <v>1</v>
      </c>
      <c r="Q224" s="343">
        <v>1</v>
      </c>
      <c r="R224" s="729">
        <f t="shared" si="10"/>
        <v>2</v>
      </c>
      <c r="S224" s="620">
        <f t="shared" si="11"/>
        <v>387</v>
      </c>
      <c r="T224" s="621">
        <f>+C224-N224-Q224</f>
        <v>184</v>
      </c>
      <c r="U224" s="734">
        <f t="shared" si="12"/>
        <v>571</v>
      </c>
      <c r="V224" s="252"/>
      <c r="W224" s="252"/>
      <c r="X224" s="252"/>
      <c r="Y224" s="252"/>
      <c r="Z224" s="252"/>
      <c r="AA224" s="252"/>
      <c r="AB224" s="252"/>
      <c r="AC224" s="252"/>
      <c r="AD224" s="252"/>
      <c r="AE224" s="252"/>
    </row>
    <row r="225" spans="1:31" s="251" customFormat="1" ht="19.5" customHeight="1">
      <c r="A225" s="711" t="s">
        <v>244</v>
      </c>
      <c r="B225" s="615">
        <v>357</v>
      </c>
      <c r="C225" s="586">
        <v>370</v>
      </c>
      <c r="D225" s="573">
        <f t="shared" si="7"/>
        <v>727</v>
      </c>
      <c r="E225" s="595">
        <v>2</v>
      </c>
      <c r="F225" s="596">
        <v>129</v>
      </c>
      <c r="G225" s="596">
        <v>0</v>
      </c>
      <c r="H225" s="596">
        <v>0</v>
      </c>
      <c r="I225" s="596">
        <v>2</v>
      </c>
      <c r="J225" s="596">
        <v>2</v>
      </c>
      <c r="K225" s="596">
        <v>0</v>
      </c>
      <c r="L225" s="597">
        <v>0</v>
      </c>
      <c r="M225" s="724">
        <f t="shared" si="8"/>
        <v>135</v>
      </c>
      <c r="N225" s="721">
        <v>27</v>
      </c>
      <c r="O225" s="724">
        <f t="shared" si="9"/>
        <v>162</v>
      </c>
      <c r="P225" s="335">
        <v>1</v>
      </c>
      <c r="Q225" s="343">
        <v>15</v>
      </c>
      <c r="R225" s="729">
        <f t="shared" si="10"/>
        <v>16</v>
      </c>
      <c r="S225" s="620">
        <f t="shared" si="11"/>
        <v>221</v>
      </c>
      <c r="T225" s="621">
        <f t="shared" si="13"/>
        <v>328</v>
      </c>
      <c r="U225" s="734">
        <f t="shared" si="12"/>
        <v>549</v>
      </c>
      <c r="V225" s="252"/>
      <c r="W225" s="252"/>
      <c r="X225" s="252"/>
      <c r="Y225" s="252"/>
      <c r="Z225" s="252"/>
      <c r="AA225" s="252"/>
      <c r="AB225" s="252"/>
      <c r="AC225" s="252"/>
      <c r="AD225" s="252"/>
      <c r="AE225" s="252"/>
    </row>
    <row r="226" spans="1:31" s="251" customFormat="1" ht="19.5" customHeight="1">
      <c r="A226" s="711" t="s">
        <v>201</v>
      </c>
      <c r="B226" s="615">
        <v>699</v>
      </c>
      <c r="C226" s="586">
        <v>177</v>
      </c>
      <c r="D226" s="573">
        <f t="shared" si="7"/>
        <v>876</v>
      </c>
      <c r="E226" s="595">
        <v>51</v>
      </c>
      <c r="F226" s="596">
        <v>12</v>
      </c>
      <c r="G226" s="596">
        <v>0</v>
      </c>
      <c r="H226" s="596">
        <v>0</v>
      </c>
      <c r="I226" s="596">
        <v>30</v>
      </c>
      <c r="J226" s="596">
        <v>3</v>
      </c>
      <c r="K226" s="596">
        <v>0</v>
      </c>
      <c r="L226" s="597">
        <v>1</v>
      </c>
      <c r="M226" s="724">
        <f t="shared" si="8"/>
        <v>97</v>
      </c>
      <c r="N226" s="721">
        <v>18</v>
      </c>
      <c r="O226" s="724">
        <f t="shared" si="9"/>
        <v>115</v>
      </c>
      <c r="P226" s="335">
        <v>0</v>
      </c>
      <c r="Q226" s="343">
        <v>4</v>
      </c>
      <c r="R226" s="729">
        <f t="shared" si="10"/>
        <v>4</v>
      </c>
      <c r="S226" s="620">
        <f t="shared" si="11"/>
        <v>602</v>
      </c>
      <c r="T226" s="621">
        <f t="shared" si="13"/>
        <v>155</v>
      </c>
      <c r="U226" s="734">
        <f t="shared" si="12"/>
        <v>757</v>
      </c>
      <c r="V226" s="252"/>
      <c r="W226" s="252"/>
      <c r="X226" s="252"/>
      <c r="Y226" s="252"/>
      <c r="Z226" s="252"/>
      <c r="AA226" s="252"/>
      <c r="AB226" s="252"/>
      <c r="AC226" s="252"/>
      <c r="AD226" s="252"/>
      <c r="AE226" s="252"/>
    </row>
    <row r="227" spans="1:31" s="251" customFormat="1" ht="19.5" customHeight="1">
      <c r="A227" s="711" t="s">
        <v>202</v>
      </c>
      <c r="B227" s="615">
        <v>583</v>
      </c>
      <c r="C227" s="586">
        <v>310</v>
      </c>
      <c r="D227" s="573">
        <f t="shared" si="7"/>
        <v>893</v>
      </c>
      <c r="E227" s="595">
        <v>43</v>
      </c>
      <c r="F227" s="596">
        <v>20</v>
      </c>
      <c r="G227" s="596">
        <v>1</v>
      </c>
      <c r="H227" s="596">
        <v>0</v>
      </c>
      <c r="I227" s="596">
        <v>46</v>
      </c>
      <c r="J227" s="596">
        <v>1</v>
      </c>
      <c r="K227" s="596">
        <v>1</v>
      </c>
      <c r="L227" s="597">
        <v>3</v>
      </c>
      <c r="M227" s="724">
        <f t="shared" si="8"/>
        <v>115</v>
      </c>
      <c r="N227" s="721">
        <v>2</v>
      </c>
      <c r="O227" s="724">
        <f t="shared" si="9"/>
        <v>117</v>
      </c>
      <c r="P227" s="335">
        <v>0</v>
      </c>
      <c r="Q227" s="343">
        <v>0</v>
      </c>
      <c r="R227" s="729">
        <f t="shared" si="10"/>
        <v>0</v>
      </c>
      <c r="S227" s="620">
        <f t="shared" si="11"/>
        <v>468</v>
      </c>
      <c r="T227" s="621">
        <f t="shared" si="13"/>
        <v>308</v>
      </c>
      <c r="U227" s="734">
        <f t="shared" si="12"/>
        <v>776</v>
      </c>
      <c r="V227" s="252"/>
      <c r="W227" s="252"/>
      <c r="X227" s="252"/>
      <c r="Y227" s="252"/>
      <c r="Z227" s="252"/>
      <c r="AA227" s="252"/>
      <c r="AB227" s="252"/>
      <c r="AC227" s="252"/>
      <c r="AD227" s="252"/>
      <c r="AE227" s="252"/>
    </row>
    <row r="228" spans="1:31" s="251" customFormat="1" ht="19.5" customHeight="1" thickBot="1">
      <c r="A228" s="755" t="s">
        <v>299</v>
      </c>
      <c r="B228" s="616">
        <v>513</v>
      </c>
      <c r="C228" s="588">
        <v>655</v>
      </c>
      <c r="D228" s="574">
        <f t="shared" si="7"/>
        <v>1168</v>
      </c>
      <c r="E228" s="598">
        <v>60</v>
      </c>
      <c r="F228" s="599">
        <v>137</v>
      </c>
      <c r="G228" s="599">
        <v>0</v>
      </c>
      <c r="H228" s="599">
        <v>0</v>
      </c>
      <c r="I228" s="599">
        <v>13</v>
      </c>
      <c r="J228" s="599">
        <v>3</v>
      </c>
      <c r="K228" s="599">
        <v>1</v>
      </c>
      <c r="L228" s="600">
        <v>3</v>
      </c>
      <c r="M228" s="768">
        <f t="shared" si="8"/>
        <v>217</v>
      </c>
      <c r="N228" s="764">
        <v>5</v>
      </c>
      <c r="O228" s="768">
        <f t="shared" si="9"/>
        <v>222</v>
      </c>
      <c r="P228" s="360">
        <v>0</v>
      </c>
      <c r="Q228" s="343">
        <v>0</v>
      </c>
      <c r="R228" s="772">
        <f t="shared" si="10"/>
        <v>0</v>
      </c>
      <c r="S228" s="622">
        <f t="shared" si="11"/>
        <v>296</v>
      </c>
      <c r="T228" s="623">
        <f t="shared" si="13"/>
        <v>650</v>
      </c>
      <c r="U228" s="778">
        <f t="shared" si="12"/>
        <v>946</v>
      </c>
      <c r="V228" s="252"/>
      <c r="W228" s="252"/>
      <c r="X228" s="252"/>
      <c r="Y228" s="252"/>
      <c r="Z228" s="252"/>
      <c r="AA228" s="252"/>
      <c r="AB228" s="252"/>
      <c r="AC228" s="252"/>
      <c r="AD228" s="252"/>
      <c r="AE228" s="252"/>
    </row>
    <row r="229" spans="1:31" s="43" customFormat="1" ht="12.75" customHeight="1">
      <c r="A229" s="1024" t="s">
        <v>335</v>
      </c>
      <c r="B229" s="1025"/>
      <c r="C229" s="1025"/>
      <c r="D229" s="1025"/>
      <c r="E229" s="1025"/>
      <c r="F229" s="1025"/>
      <c r="G229" s="1025"/>
      <c r="H229" s="1025"/>
      <c r="I229" s="1025"/>
      <c r="J229" s="1025"/>
      <c r="K229" s="1025"/>
      <c r="L229" s="1025"/>
      <c r="M229" s="1025"/>
      <c r="N229" s="1025"/>
      <c r="O229" s="1025"/>
      <c r="P229" s="1025"/>
      <c r="Q229" s="1025"/>
      <c r="R229" s="1025"/>
      <c r="S229" s="1025"/>
      <c r="T229" s="1025"/>
      <c r="U229" s="1026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</row>
    <row r="230" spans="1:31" s="43" customFormat="1" ht="12.75" customHeight="1">
      <c r="A230" s="270"/>
      <c r="B230" s="275"/>
      <c r="C230" s="287"/>
      <c r="D230" s="275"/>
      <c r="M230" s="323"/>
      <c r="N230" s="323"/>
      <c r="O230" s="275"/>
      <c r="P230" s="323"/>
      <c r="Q230" s="323"/>
      <c r="R230" s="275"/>
      <c r="S230" s="323"/>
      <c r="T230" s="275"/>
      <c r="U230" s="275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</row>
    <row r="231" spans="1:31" s="43" customFormat="1" ht="10.5" customHeight="1">
      <c r="A231" s="1017"/>
      <c r="B231" s="1017"/>
      <c r="C231" s="1017"/>
      <c r="D231" s="1017"/>
      <c r="E231" s="1017"/>
      <c r="F231" s="1017"/>
      <c r="G231" s="250"/>
      <c r="H231" s="250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</row>
    <row r="232" spans="1:31" s="43" customFormat="1" ht="10.5" customHeight="1">
      <c r="A232" s="249"/>
      <c r="B232" s="250"/>
      <c r="C232" s="250"/>
      <c r="D232" s="250"/>
      <c r="E232" s="250"/>
      <c r="F232" s="250"/>
      <c r="G232" s="250"/>
      <c r="H232" s="250"/>
      <c r="I232" s="250"/>
      <c r="J232" s="250"/>
      <c r="K232" s="250"/>
      <c r="L232" s="250"/>
      <c r="M232" s="250"/>
      <c r="N232" s="250"/>
      <c r="O232" s="250"/>
      <c r="P232" s="250"/>
      <c r="Q232" s="250"/>
      <c r="R232" s="250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</row>
    <row r="233" spans="1:31" s="43" customFormat="1" ht="10.5" customHeight="1">
      <c r="A233" s="249"/>
      <c r="B233" s="250"/>
      <c r="C233" s="250"/>
      <c r="D233" s="250"/>
      <c r="E233" s="250"/>
      <c r="F233" s="250"/>
      <c r="G233" s="250"/>
      <c r="H233" s="250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</row>
    <row r="234" spans="1:31" s="43" customFormat="1" ht="10.5" customHeight="1">
      <c r="A234" s="249"/>
      <c r="B234" s="250"/>
      <c r="C234" s="250"/>
      <c r="D234" s="250"/>
      <c r="E234" s="250"/>
      <c r="F234" s="250"/>
      <c r="G234" s="250"/>
      <c r="H234" s="250"/>
      <c r="I234" s="250"/>
      <c r="J234" s="250"/>
      <c r="K234" s="250"/>
      <c r="L234" s="250"/>
      <c r="M234" s="250"/>
      <c r="N234" s="250"/>
      <c r="O234" s="250"/>
      <c r="P234" s="250"/>
      <c r="Q234" s="250"/>
      <c r="R234" s="250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</row>
    <row r="235" spans="1:31" s="43" customFormat="1" ht="10.5" customHeight="1">
      <c r="A235" s="249"/>
      <c r="B235" s="250"/>
      <c r="C235" s="250"/>
      <c r="D235" s="250"/>
      <c r="E235" s="250"/>
      <c r="F235" s="250"/>
      <c r="G235" s="250"/>
      <c r="H235" s="250"/>
      <c r="I235" s="250"/>
      <c r="J235" s="250"/>
      <c r="K235" s="250"/>
      <c r="L235" s="250"/>
      <c r="M235" s="250"/>
      <c r="N235" s="250"/>
      <c r="O235" s="250"/>
      <c r="P235" s="250"/>
      <c r="Q235" s="250"/>
      <c r="R235" s="250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</row>
    <row r="236" spans="1:31" s="43" customFormat="1" ht="10.5" customHeight="1">
      <c r="A236" s="249"/>
      <c r="B236" s="250"/>
      <c r="C236" s="250"/>
      <c r="D236" s="250"/>
      <c r="E236" s="250"/>
      <c r="F236" s="250"/>
      <c r="G236" s="250"/>
      <c r="H236" s="250"/>
      <c r="I236" s="250"/>
      <c r="J236" s="250"/>
      <c r="K236" s="250"/>
      <c r="L236" s="250"/>
      <c r="M236" s="250"/>
      <c r="N236" s="250"/>
      <c r="O236" s="250"/>
      <c r="P236" s="250"/>
      <c r="Q236" s="250"/>
      <c r="R236" s="250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</row>
    <row r="237" spans="1:31" s="43" customFormat="1" ht="10.5" customHeight="1">
      <c r="A237" s="249"/>
      <c r="B237" s="250"/>
      <c r="C237" s="250"/>
      <c r="D237" s="250"/>
      <c r="E237" s="250"/>
      <c r="F237" s="250"/>
      <c r="G237" s="250"/>
      <c r="H237" s="250"/>
      <c r="I237" s="250"/>
      <c r="J237" s="250"/>
      <c r="K237" s="250"/>
      <c r="L237" s="250"/>
      <c r="M237" s="250"/>
      <c r="N237" s="250"/>
      <c r="O237" s="250"/>
      <c r="P237" s="250"/>
      <c r="Q237" s="250"/>
      <c r="R237" s="250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</row>
    <row r="238" spans="1:31" s="43" customFormat="1" ht="10.5" customHeight="1">
      <c r="A238" s="249"/>
      <c r="B238" s="250"/>
      <c r="C238" s="250"/>
      <c r="D238" s="250"/>
      <c r="E238" s="250"/>
      <c r="F238" s="250"/>
      <c r="G238" s="250"/>
      <c r="H238" s="250"/>
      <c r="I238" s="250"/>
      <c r="J238" s="250"/>
      <c r="K238" s="250"/>
      <c r="L238" s="250"/>
      <c r="M238" s="250"/>
      <c r="N238" s="250"/>
      <c r="O238" s="250"/>
      <c r="P238" s="250"/>
      <c r="Q238" s="250"/>
      <c r="R238" s="250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</row>
    <row r="239" spans="1:31" s="43" customFormat="1" ht="10.5" customHeight="1">
      <c r="A239" s="249"/>
      <c r="B239" s="250"/>
      <c r="C239" s="250"/>
      <c r="D239" s="250"/>
      <c r="E239" s="250"/>
      <c r="F239" s="250"/>
      <c r="G239" s="250"/>
      <c r="H239" s="250"/>
      <c r="I239" s="250"/>
      <c r="J239" s="250"/>
      <c r="K239" s="250"/>
      <c r="L239" s="250"/>
      <c r="M239" s="250"/>
      <c r="N239" s="250"/>
      <c r="O239" s="250"/>
      <c r="P239" s="250"/>
      <c r="Q239" s="250"/>
      <c r="R239" s="250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</row>
    <row r="240" spans="1:31" s="43" customFormat="1" ht="10.5" customHeight="1">
      <c r="A240" s="249"/>
      <c r="B240" s="250"/>
      <c r="C240" s="250"/>
      <c r="D240" s="250"/>
      <c r="E240" s="250"/>
      <c r="F240" s="250"/>
      <c r="G240" s="250"/>
      <c r="H240" s="250"/>
      <c r="I240" s="250"/>
      <c r="J240" s="250"/>
      <c r="K240" s="250"/>
      <c r="L240" s="250"/>
      <c r="M240" s="250"/>
      <c r="N240" s="250"/>
      <c r="O240" s="250"/>
      <c r="P240" s="250"/>
      <c r="Q240" s="250"/>
      <c r="R240" s="250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</row>
    <row r="241" spans="1:31" s="43" customFormat="1" ht="10.5" customHeight="1">
      <c r="A241" s="249"/>
      <c r="B241" s="250"/>
      <c r="C241" s="250"/>
      <c r="D241" s="250"/>
      <c r="E241" s="250"/>
      <c r="F241" s="250"/>
      <c r="G241" s="250"/>
      <c r="H241" s="250"/>
      <c r="I241" s="250"/>
      <c r="J241" s="250"/>
      <c r="K241" s="250"/>
      <c r="L241" s="250"/>
      <c r="M241" s="250"/>
      <c r="N241" s="250"/>
      <c r="O241" s="250"/>
      <c r="P241" s="250"/>
      <c r="Q241" s="250"/>
      <c r="R241" s="250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</row>
    <row r="242" spans="1:31" s="43" customFormat="1" ht="10.5" customHeight="1">
      <c r="A242" s="249"/>
      <c r="B242" s="250"/>
      <c r="C242" s="250"/>
      <c r="D242" s="250"/>
      <c r="E242" s="250"/>
      <c r="F242" s="250"/>
      <c r="G242" s="250"/>
      <c r="H242" s="250"/>
      <c r="I242" s="250"/>
      <c r="J242" s="250"/>
      <c r="K242" s="250"/>
      <c r="L242" s="250"/>
      <c r="M242" s="250"/>
      <c r="N242" s="250"/>
      <c r="O242" s="250"/>
      <c r="P242" s="250"/>
      <c r="Q242" s="250"/>
      <c r="R242" s="250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</row>
    <row r="243" spans="1:31" s="43" customFormat="1" ht="10.5" customHeight="1">
      <c r="A243" s="249"/>
      <c r="B243" s="250"/>
      <c r="C243" s="250"/>
      <c r="D243" s="250"/>
      <c r="E243" s="250"/>
      <c r="F243" s="250"/>
      <c r="G243" s="250"/>
      <c r="H243" s="250"/>
      <c r="I243" s="250"/>
      <c r="J243" s="250"/>
      <c r="K243" s="250"/>
      <c r="L243" s="250"/>
      <c r="M243" s="250"/>
      <c r="N243" s="250"/>
      <c r="O243" s="250"/>
      <c r="P243" s="250"/>
      <c r="Q243" s="250"/>
      <c r="R243" s="250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</row>
    <row r="244" spans="1:31" s="43" customFormat="1" ht="10.5" customHeight="1">
      <c r="A244" s="249"/>
      <c r="B244" s="250"/>
      <c r="C244" s="250"/>
      <c r="D244" s="250"/>
      <c r="E244" s="250"/>
      <c r="F244" s="250"/>
      <c r="G244" s="250"/>
      <c r="H244" s="250"/>
      <c r="I244" s="250"/>
      <c r="J244" s="250"/>
      <c r="K244" s="250"/>
      <c r="L244" s="250"/>
      <c r="M244" s="250"/>
      <c r="N244" s="250"/>
      <c r="O244" s="250"/>
      <c r="P244" s="250"/>
      <c r="Q244" s="250"/>
      <c r="R244" s="250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</row>
    <row r="245" spans="1:31" s="43" customFormat="1" ht="10.5" customHeight="1">
      <c r="A245" s="249"/>
      <c r="B245" s="250"/>
      <c r="C245" s="250"/>
      <c r="D245" s="250"/>
      <c r="E245" s="250"/>
      <c r="F245" s="250"/>
      <c r="G245" s="250"/>
      <c r="H245" s="250"/>
      <c r="I245" s="250"/>
      <c r="J245" s="250"/>
      <c r="K245" s="250"/>
      <c r="L245" s="250"/>
      <c r="M245" s="250"/>
      <c r="N245" s="250"/>
      <c r="O245" s="250"/>
      <c r="P245" s="250"/>
      <c r="Q245" s="250"/>
      <c r="R245" s="250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</row>
    <row r="246" spans="1:31" s="43" customFormat="1" ht="10.5" customHeight="1">
      <c r="A246" s="249"/>
      <c r="B246" s="250"/>
      <c r="C246" s="250"/>
      <c r="D246" s="250"/>
      <c r="E246" s="250"/>
      <c r="F246" s="250"/>
      <c r="G246" s="250"/>
      <c r="H246" s="250"/>
      <c r="I246" s="250"/>
      <c r="J246" s="250"/>
      <c r="K246" s="250"/>
      <c r="L246" s="250"/>
      <c r="M246" s="250"/>
      <c r="N246" s="250"/>
      <c r="O246" s="250"/>
      <c r="P246" s="250"/>
      <c r="Q246" s="250"/>
      <c r="R246" s="250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</row>
    <row r="247" spans="1:31" s="43" customFormat="1" ht="10.5" customHeight="1">
      <c r="A247" s="249"/>
      <c r="B247" s="250"/>
      <c r="C247" s="250"/>
      <c r="D247" s="250"/>
      <c r="E247" s="250"/>
      <c r="F247" s="250"/>
      <c r="G247" s="250"/>
      <c r="H247" s="250"/>
      <c r="I247" s="250"/>
      <c r="J247" s="250"/>
      <c r="K247" s="250"/>
      <c r="L247" s="250"/>
      <c r="M247" s="250"/>
      <c r="N247" s="250"/>
      <c r="O247" s="250"/>
      <c r="P247" s="250"/>
      <c r="Q247" s="250"/>
      <c r="R247" s="250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</row>
    <row r="248" spans="1:31" s="43" customFormat="1" ht="10.5" customHeight="1">
      <c r="A248" s="249"/>
      <c r="B248" s="250"/>
      <c r="C248" s="250"/>
      <c r="D248" s="250"/>
      <c r="E248" s="250"/>
      <c r="F248" s="250"/>
      <c r="G248" s="250"/>
      <c r="H248" s="250"/>
      <c r="I248" s="250"/>
      <c r="J248" s="250"/>
      <c r="K248" s="250"/>
      <c r="L248" s="250"/>
      <c r="M248" s="250"/>
      <c r="N248" s="250"/>
      <c r="O248" s="250"/>
      <c r="P248" s="250"/>
      <c r="Q248" s="250"/>
      <c r="R248" s="250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</row>
    <row r="249" spans="1:31" s="43" customFormat="1" ht="10.5" customHeight="1">
      <c r="A249" s="249"/>
      <c r="B249" s="250"/>
      <c r="C249" s="250"/>
      <c r="D249" s="250"/>
      <c r="E249" s="250"/>
      <c r="F249" s="250"/>
      <c r="G249" s="250"/>
      <c r="H249" s="250"/>
      <c r="I249" s="250"/>
      <c r="J249" s="250"/>
      <c r="K249" s="250"/>
      <c r="L249" s="250"/>
      <c r="M249" s="250"/>
      <c r="N249" s="250"/>
      <c r="O249" s="250"/>
      <c r="P249" s="250"/>
      <c r="Q249" s="250"/>
      <c r="R249" s="250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</row>
    <row r="250" spans="1:31" s="43" customFormat="1" ht="10.5" customHeight="1">
      <c r="A250" s="249"/>
      <c r="B250" s="250"/>
      <c r="C250" s="250"/>
      <c r="D250" s="250"/>
      <c r="E250" s="250"/>
      <c r="F250" s="250"/>
      <c r="G250" s="250"/>
      <c r="H250" s="250"/>
      <c r="I250" s="250"/>
      <c r="J250" s="250"/>
      <c r="K250" s="250"/>
      <c r="L250" s="250"/>
      <c r="M250" s="250"/>
      <c r="N250" s="250"/>
      <c r="O250" s="250"/>
      <c r="P250" s="250"/>
      <c r="Q250" s="250"/>
      <c r="R250" s="250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</row>
    <row r="251" spans="1:31" s="43" customFormat="1" ht="10.5" customHeight="1">
      <c r="A251" s="249"/>
      <c r="B251" s="250"/>
      <c r="C251" s="250"/>
      <c r="D251" s="250"/>
      <c r="E251" s="250"/>
      <c r="F251" s="250"/>
      <c r="G251" s="250"/>
      <c r="H251" s="250"/>
      <c r="I251" s="250"/>
      <c r="J251" s="250"/>
      <c r="K251" s="250"/>
      <c r="L251" s="250"/>
      <c r="M251" s="250"/>
      <c r="N251" s="250"/>
      <c r="O251" s="250"/>
      <c r="P251" s="250"/>
      <c r="Q251" s="250"/>
      <c r="R251" s="250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</row>
    <row r="252" spans="1:31" s="43" customFormat="1" ht="10.5" customHeight="1">
      <c r="A252" s="249"/>
      <c r="B252" s="250"/>
      <c r="C252" s="250"/>
      <c r="D252" s="250"/>
      <c r="E252" s="250"/>
      <c r="F252" s="250"/>
      <c r="G252" s="250"/>
      <c r="H252" s="250"/>
      <c r="I252" s="250"/>
      <c r="J252" s="250"/>
      <c r="K252" s="250"/>
      <c r="L252" s="250"/>
      <c r="M252" s="250"/>
      <c r="N252" s="250"/>
      <c r="O252" s="250"/>
      <c r="P252" s="250"/>
      <c r="Q252" s="250"/>
      <c r="R252" s="250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</row>
    <row r="253" spans="1:31" s="43" customFormat="1" ht="10.5" customHeight="1">
      <c r="A253" s="249"/>
      <c r="B253" s="250"/>
      <c r="C253" s="250"/>
      <c r="D253" s="250"/>
      <c r="E253" s="250"/>
      <c r="F253" s="250"/>
      <c r="G253" s="250"/>
      <c r="H253" s="250"/>
      <c r="I253" s="250"/>
      <c r="J253" s="250"/>
      <c r="K253" s="250"/>
      <c r="L253" s="250"/>
      <c r="M253" s="250"/>
      <c r="N253" s="250"/>
      <c r="O253" s="250"/>
      <c r="P253" s="250"/>
      <c r="Q253" s="250"/>
      <c r="R253" s="250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</row>
    <row r="254" spans="1:31" s="43" customFormat="1" ht="10.5" customHeight="1">
      <c r="A254" s="249"/>
      <c r="B254" s="250"/>
      <c r="C254" s="250"/>
      <c r="D254" s="250"/>
      <c r="E254" s="250"/>
      <c r="F254" s="250"/>
      <c r="G254" s="250"/>
      <c r="H254" s="250"/>
      <c r="I254" s="250"/>
      <c r="J254" s="250"/>
      <c r="K254" s="250"/>
      <c r="L254" s="250"/>
      <c r="M254" s="250"/>
      <c r="N254" s="250"/>
      <c r="O254" s="250"/>
      <c r="P254" s="250"/>
      <c r="Q254" s="250"/>
      <c r="R254" s="250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</row>
    <row r="255" spans="1:31" s="43" customFormat="1" ht="10.5" customHeight="1">
      <c r="A255" s="249"/>
      <c r="B255" s="250"/>
      <c r="C255" s="250"/>
      <c r="D255" s="250"/>
      <c r="E255" s="250"/>
      <c r="F255" s="250"/>
      <c r="G255" s="250"/>
      <c r="H255" s="250"/>
      <c r="I255" s="250"/>
      <c r="J255" s="250"/>
      <c r="K255" s="250"/>
      <c r="L255" s="250"/>
      <c r="M255" s="250"/>
      <c r="N255" s="250"/>
      <c r="O255" s="250"/>
      <c r="P255" s="250"/>
      <c r="Q255" s="250"/>
      <c r="R255" s="250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</row>
    <row r="256" spans="1:31" s="43" customFormat="1" ht="10.5" customHeight="1">
      <c r="A256" s="249"/>
      <c r="B256" s="250"/>
      <c r="C256" s="250"/>
      <c r="D256" s="250"/>
      <c r="E256" s="250"/>
      <c r="F256" s="250"/>
      <c r="G256" s="250"/>
      <c r="H256" s="250"/>
      <c r="I256" s="250"/>
      <c r="J256" s="250"/>
      <c r="K256" s="250"/>
      <c r="L256" s="250"/>
      <c r="M256" s="250"/>
      <c r="N256" s="250"/>
      <c r="O256" s="250"/>
      <c r="P256" s="250"/>
      <c r="Q256" s="250"/>
      <c r="R256" s="250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</row>
    <row r="257" spans="1:31" s="43" customFormat="1" ht="10.5" customHeight="1">
      <c r="A257" s="249"/>
      <c r="B257" s="250"/>
      <c r="C257" s="250"/>
      <c r="D257" s="250"/>
      <c r="E257" s="250"/>
      <c r="F257" s="250"/>
      <c r="G257" s="250"/>
      <c r="H257" s="250"/>
      <c r="I257" s="250"/>
      <c r="J257" s="250"/>
      <c r="K257" s="250"/>
      <c r="L257" s="250"/>
      <c r="M257" s="250"/>
      <c r="N257" s="250"/>
      <c r="O257" s="250"/>
      <c r="P257" s="250"/>
      <c r="Q257" s="250"/>
      <c r="R257" s="250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</row>
    <row r="258" spans="1:31" s="43" customFormat="1" ht="10.5" customHeight="1">
      <c r="A258" s="249"/>
      <c r="B258" s="250"/>
      <c r="C258" s="250"/>
      <c r="D258" s="250"/>
      <c r="E258" s="250"/>
      <c r="F258" s="250"/>
      <c r="G258" s="250"/>
      <c r="H258" s="250"/>
      <c r="I258" s="250"/>
      <c r="J258" s="250"/>
      <c r="K258" s="250"/>
      <c r="L258" s="250"/>
      <c r="M258" s="250"/>
      <c r="N258" s="250"/>
      <c r="O258" s="250"/>
      <c r="P258" s="250"/>
      <c r="Q258" s="250"/>
      <c r="R258" s="250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</row>
    <row r="259" spans="1:31" s="43" customFormat="1" ht="10.5" customHeight="1">
      <c r="A259" s="249"/>
      <c r="B259" s="250"/>
      <c r="C259" s="250"/>
      <c r="D259" s="250"/>
      <c r="E259" s="250"/>
      <c r="F259" s="250"/>
      <c r="G259" s="250"/>
      <c r="H259" s="250"/>
      <c r="I259" s="250"/>
      <c r="J259" s="250"/>
      <c r="K259" s="250"/>
      <c r="L259" s="250"/>
      <c r="M259" s="250"/>
      <c r="N259" s="250"/>
      <c r="O259" s="250"/>
      <c r="P259" s="250"/>
      <c r="Q259" s="250"/>
      <c r="R259" s="250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</row>
    <row r="260" spans="1:31" s="43" customFormat="1" ht="10.5" customHeight="1">
      <c r="A260" s="249"/>
      <c r="B260" s="250"/>
      <c r="C260" s="250"/>
      <c r="D260" s="250"/>
      <c r="E260" s="250"/>
      <c r="F260" s="250"/>
      <c r="G260" s="250"/>
      <c r="H260" s="250"/>
      <c r="I260" s="250"/>
      <c r="J260" s="250"/>
      <c r="K260" s="250"/>
      <c r="L260" s="250"/>
      <c r="M260" s="250"/>
      <c r="N260" s="250"/>
      <c r="O260" s="250"/>
      <c r="P260" s="250"/>
      <c r="Q260" s="250"/>
      <c r="R260" s="250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</row>
    <row r="261" spans="1:31" s="43" customFormat="1" ht="10.5" customHeight="1">
      <c r="A261" s="249"/>
      <c r="B261" s="250"/>
      <c r="C261" s="250"/>
      <c r="D261" s="250"/>
      <c r="E261" s="250"/>
      <c r="F261" s="250"/>
      <c r="G261" s="250"/>
      <c r="H261" s="250"/>
      <c r="I261" s="250"/>
      <c r="J261" s="250"/>
      <c r="K261" s="250"/>
      <c r="L261" s="250"/>
      <c r="M261" s="250"/>
      <c r="N261" s="250"/>
      <c r="O261" s="250"/>
      <c r="P261" s="250"/>
      <c r="Q261" s="250"/>
      <c r="R261" s="250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</row>
    <row r="262" spans="1:31" s="254" customFormat="1" ht="5.25" customHeight="1">
      <c r="A262" s="256"/>
      <c r="B262" s="256"/>
      <c r="C262" s="290"/>
      <c r="D262" s="256"/>
      <c r="E262" s="256"/>
      <c r="F262" s="256"/>
      <c r="G262" s="256"/>
      <c r="H262" s="256"/>
      <c r="I262" s="256"/>
      <c r="J262" s="256"/>
      <c r="K262" s="256"/>
      <c r="L262" s="256"/>
      <c r="M262" s="324"/>
      <c r="N262" s="324"/>
      <c r="O262" s="256"/>
      <c r="P262" s="324"/>
      <c r="Q262" s="324"/>
      <c r="R262" s="256"/>
      <c r="S262" s="342"/>
    </row>
    <row r="263" spans="1:31" s="255" customFormat="1" ht="36" customHeight="1">
      <c r="A263" s="953" t="s">
        <v>340</v>
      </c>
      <c r="B263" s="954"/>
      <c r="C263" s="954"/>
      <c r="D263" s="954"/>
      <c r="E263" s="954"/>
      <c r="F263" s="954"/>
      <c r="G263" s="954"/>
      <c r="H263" s="954"/>
      <c r="I263" s="954"/>
      <c r="J263" s="954"/>
      <c r="K263" s="954"/>
      <c r="L263" s="954"/>
      <c r="M263" s="954"/>
      <c r="N263" s="954"/>
      <c r="O263" s="954"/>
      <c r="P263" s="954"/>
      <c r="Q263" s="954"/>
      <c r="R263" s="954"/>
      <c r="S263" s="954"/>
      <c r="T263" s="954"/>
      <c r="U263" s="955"/>
    </row>
    <row r="264" spans="1:31" ht="4.5" customHeight="1" thickBot="1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</row>
    <row r="265" spans="1:31" ht="33.75" customHeight="1">
      <c r="A265" s="988" t="s">
        <v>163</v>
      </c>
      <c r="B265" s="949" t="s">
        <v>49</v>
      </c>
      <c r="C265" s="950"/>
      <c r="D265" s="1006" t="s">
        <v>174</v>
      </c>
      <c r="E265" s="947" t="s">
        <v>184</v>
      </c>
      <c r="F265" s="943" t="s">
        <v>176</v>
      </c>
      <c r="G265" s="943" t="s">
        <v>177</v>
      </c>
      <c r="H265" s="943" t="s">
        <v>178</v>
      </c>
      <c r="I265" s="943" t="s">
        <v>185</v>
      </c>
      <c r="J265" s="943" t="s">
        <v>161</v>
      </c>
      <c r="K265" s="943"/>
      <c r="L265" s="943"/>
      <c r="M265" s="943" t="s">
        <v>183</v>
      </c>
      <c r="N265" s="943"/>
      <c r="O265" s="957" t="s">
        <v>155</v>
      </c>
      <c r="P265" s="964" t="s">
        <v>175</v>
      </c>
      <c r="Q265" s="965"/>
      <c r="R265" s="996" t="s">
        <v>182</v>
      </c>
      <c r="S265" s="959" t="s">
        <v>164</v>
      </c>
      <c r="T265" s="960"/>
      <c r="U265" s="962" t="s">
        <v>337</v>
      </c>
    </row>
    <row r="266" spans="1:31" ht="24" customHeight="1">
      <c r="A266" s="989"/>
      <c r="B266" s="475" t="s">
        <v>172</v>
      </c>
      <c r="C266" s="476" t="s">
        <v>154</v>
      </c>
      <c r="D266" s="1007"/>
      <c r="E266" s="948"/>
      <c r="F266" s="944"/>
      <c r="G266" s="944"/>
      <c r="H266" s="944"/>
      <c r="I266" s="944"/>
      <c r="J266" s="463" t="s">
        <v>179</v>
      </c>
      <c r="K266" s="463" t="s">
        <v>180</v>
      </c>
      <c r="L266" s="463" t="s">
        <v>181</v>
      </c>
      <c r="M266" s="548" t="s">
        <v>172</v>
      </c>
      <c r="N266" s="463" t="s">
        <v>154</v>
      </c>
      <c r="O266" s="958"/>
      <c r="P266" s="333" t="s">
        <v>172</v>
      </c>
      <c r="Q266" s="325" t="s">
        <v>154</v>
      </c>
      <c r="R266" s="997"/>
      <c r="S266" s="617" t="s">
        <v>173</v>
      </c>
      <c r="T266" s="469" t="s">
        <v>154</v>
      </c>
      <c r="U266" s="971"/>
    </row>
    <row r="267" spans="1:31" ht="12.75" customHeight="1">
      <c r="A267" s="989"/>
      <c r="B267" s="494" t="s">
        <v>82</v>
      </c>
      <c r="C267" s="495" t="s">
        <v>165</v>
      </c>
      <c r="D267" s="690" t="s">
        <v>166</v>
      </c>
      <c r="E267" s="630" t="s">
        <v>87</v>
      </c>
      <c r="F267" s="539" t="s">
        <v>79</v>
      </c>
      <c r="G267" s="539" t="s">
        <v>80</v>
      </c>
      <c r="H267" s="539" t="s">
        <v>153</v>
      </c>
      <c r="I267" s="539" t="s">
        <v>160</v>
      </c>
      <c r="J267" s="539" t="s">
        <v>162</v>
      </c>
      <c r="K267" s="539" t="s">
        <v>83</v>
      </c>
      <c r="L267" s="539" t="s">
        <v>186</v>
      </c>
      <c r="M267" s="550" t="s">
        <v>187</v>
      </c>
      <c r="N267" s="539" t="s">
        <v>81</v>
      </c>
      <c r="O267" s="780" t="s">
        <v>188</v>
      </c>
      <c r="P267" s="336" t="s">
        <v>85</v>
      </c>
      <c r="Q267" s="327" t="s">
        <v>189</v>
      </c>
      <c r="R267" s="702" t="s">
        <v>190</v>
      </c>
      <c r="S267" s="678" t="s">
        <v>191</v>
      </c>
      <c r="T267" s="679" t="s">
        <v>192</v>
      </c>
      <c r="U267" s="689" t="s">
        <v>193</v>
      </c>
    </row>
    <row r="268" spans="1:31" ht="24.75" customHeight="1">
      <c r="A268" s="710" t="s">
        <v>195</v>
      </c>
      <c r="B268" s="705">
        <f t="shared" ref="B268:U268" si="14">SUM(B269:B270)</f>
        <v>152</v>
      </c>
      <c r="C268" s="705">
        <f t="shared" si="14"/>
        <v>2288</v>
      </c>
      <c r="D268" s="705">
        <f t="shared" si="14"/>
        <v>2440</v>
      </c>
      <c r="E268" s="706">
        <f t="shared" si="14"/>
        <v>17</v>
      </c>
      <c r="F268" s="706">
        <f t="shared" si="14"/>
        <v>28</v>
      </c>
      <c r="G268" s="706">
        <f t="shared" si="14"/>
        <v>0</v>
      </c>
      <c r="H268" s="706">
        <f t="shared" si="14"/>
        <v>0</v>
      </c>
      <c r="I268" s="706">
        <f t="shared" si="14"/>
        <v>0</v>
      </c>
      <c r="J268" s="706">
        <f t="shared" si="14"/>
        <v>1</v>
      </c>
      <c r="K268" s="706">
        <f t="shared" si="14"/>
        <v>1</v>
      </c>
      <c r="L268" s="706">
        <f t="shared" si="14"/>
        <v>0</v>
      </c>
      <c r="M268" s="700">
        <f t="shared" si="14"/>
        <v>47</v>
      </c>
      <c r="N268" s="706">
        <f t="shared" si="14"/>
        <v>31</v>
      </c>
      <c r="O268" s="700">
        <f t="shared" si="14"/>
        <v>78</v>
      </c>
      <c r="P268" s="363">
        <f t="shared" si="14"/>
        <v>45</v>
      </c>
      <c r="Q268" s="344">
        <f t="shared" si="14"/>
        <v>17</v>
      </c>
      <c r="R268" s="781">
        <f t="shared" si="14"/>
        <v>62</v>
      </c>
      <c r="S268" s="783">
        <f t="shared" si="14"/>
        <v>60</v>
      </c>
      <c r="T268" s="470">
        <f t="shared" si="14"/>
        <v>2240</v>
      </c>
      <c r="U268" s="784">
        <f t="shared" si="14"/>
        <v>2300</v>
      </c>
    </row>
    <row r="269" spans="1:31" s="251" customFormat="1" ht="18" customHeight="1">
      <c r="A269" s="800" t="s">
        <v>259</v>
      </c>
      <c r="B269" s="500">
        <v>71</v>
      </c>
      <c r="C269" s="501">
        <v>1324</v>
      </c>
      <c r="D269" s="502">
        <f t="shared" ref="D269:D274" si="15">SUM(B269:C269)</f>
        <v>1395</v>
      </c>
      <c r="E269" s="543">
        <v>8</v>
      </c>
      <c r="F269" s="544">
        <v>19</v>
      </c>
      <c r="G269" s="544">
        <v>0</v>
      </c>
      <c r="H269" s="544">
        <v>0</v>
      </c>
      <c r="I269" s="544">
        <v>0</v>
      </c>
      <c r="J269" s="544">
        <v>1</v>
      </c>
      <c r="K269" s="544">
        <v>1</v>
      </c>
      <c r="L269" s="544">
        <v>0</v>
      </c>
      <c r="M269" s="556">
        <f t="shared" ref="M269:M274" si="16">SUM(E269:L269)</f>
        <v>29</v>
      </c>
      <c r="N269" s="544">
        <v>18</v>
      </c>
      <c r="O269" s="557">
        <f t="shared" ref="O269:O274" si="17">SUM(M269:N269)</f>
        <v>47</v>
      </c>
      <c r="P269" s="366">
        <v>32</v>
      </c>
      <c r="Q269" s="341">
        <v>3</v>
      </c>
      <c r="R269" s="782">
        <f t="shared" ref="R269:R274" si="18">SUM(P269:Q269)</f>
        <v>35</v>
      </c>
      <c r="S269" s="785">
        <f t="shared" ref="S269:T274" si="19">+B269-M269-P269</f>
        <v>10</v>
      </c>
      <c r="T269" s="786">
        <f>+C269-N269-Q269</f>
        <v>1303</v>
      </c>
      <c r="U269" s="787">
        <f t="shared" ref="U269:U274" si="20">+S269+T269</f>
        <v>1313</v>
      </c>
      <c r="V269" s="252"/>
      <c r="W269" s="252"/>
      <c r="X269" s="252"/>
      <c r="Y269" s="252"/>
      <c r="Z269" s="252"/>
      <c r="AA269" s="252"/>
      <c r="AB269" s="252"/>
      <c r="AC269" s="252"/>
      <c r="AD269" s="252"/>
      <c r="AE269" s="252"/>
    </row>
    <row r="270" spans="1:31" s="251" customFormat="1" ht="18" customHeight="1" thickBot="1">
      <c r="A270" s="801" t="s">
        <v>260</v>
      </c>
      <c r="B270" s="503">
        <v>81</v>
      </c>
      <c r="C270" s="504">
        <v>964</v>
      </c>
      <c r="D270" s="505">
        <f t="shared" si="15"/>
        <v>1045</v>
      </c>
      <c r="E270" s="545">
        <v>9</v>
      </c>
      <c r="F270" s="546">
        <v>9</v>
      </c>
      <c r="G270" s="546">
        <v>0</v>
      </c>
      <c r="H270" s="546">
        <v>0</v>
      </c>
      <c r="I270" s="546">
        <v>0</v>
      </c>
      <c r="J270" s="546">
        <v>0</v>
      </c>
      <c r="K270" s="546">
        <v>0</v>
      </c>
      <c r="L270" s="546">
        <v>0</v>
      </c>
      <c r="M270" s="558">
        <f t="shared" si="16"/>
        <v>18</v>
      </c>
      <c r="N270" s="546">
        <v>13</v>
      </c>
      <c r="O270" s="559">
        <f t="shared" si="17"/>
        <v>31</v>
      </c>
      <c r="P270" s="802">
        <v>13</v>
      </c>
      <c r="Q270" s="368">
        <v>14</v>
      </c>
      <c r="R270" s="803">
        <f t="shared" si="18"/>
        <v>27</v>
      </c>
      <c r="S270" s="804">
        <f t="shared" si="19"/>
        <v>50</v>
      </c>
      <c r="T270" s="805">
        <f t="shared" si="19"/>
        <v>937</v>
      </c>
      <c r="U270" s="806">
        <f t="shared" si="20"/>
        <v>987</v>
      </c>
      <c r="V270" s="252"/>
      <c r="W270" s="252"/>
      <c r="X270" s="252"/>
      <c r="Y270" s="252"/>
      <c r="Z270" s="252"/>
      <c r="AA270" s="252"/>
      <c r="AB270" s="252"/>
      <c r="AC270" s="252"/>
      <c r="AD270" s="252"/>
      <c r="AE270" s="252"/>
    </row>
    <row r="271" spans="1:31" s="251" customFormat="1" ht="12" hidden="1" customHeight="1">
      <c r="A271" s="788" t="s">
        <v>261</v>
      </c>
      <c r="B271" s="789">
        <v>79</v>
      </c>
      <c r="C271" s="790">
        <v>603</v>
      </c>
      <c r="D271" s="791">
        <f t="shared" si="15"/>
        <v>682</v>
      </c>
      <c r="E271" s="792">
        <v>2</v>
      </c>
      <c r="F271" s="793">
        <v>2</v>
      </c>
      <c r="G271" s="793">
        <v>0</v>
      </c>
      <c r="H271" s="793">
        <v>0</v>
      </c>
      <c r="I271" s="793">
        <v>0</v>
      </c>
      <c r="J271" s="793">
        <v>0</v>
      </c>
      <c r="K271" s="793">
        <v>0</v>
      </c>
      <c r="L271" s="793">
        <v>0</v>
      </c>
      <c r="M271" s="794">
        <f t="shared" si="16"/>
        <v>4</v>
      </c>
      <c r="N271" s="794">
        <v>41</v>
      </c>
      <c r="O271" s="795">
        <f t="shared" si="17"/>
        <v>45</v>
      </c>
      <c r="P271" s="796">
        <v>0</v>
      </c>
      <c r="Q271" s="794">
        <v>0</v>
      </c>
      <c r="R271" s="797">
        <f t="shared" si="18"/>
        <v>0</v>
      </c>
      <c r="S271" s="796">
        <f t="shared" si="19"/>
        <v>75</v>
      </c>
      <c r="T271" s="798">
        <f t="shared" si="19"/>
        <v>562</v>
      </c>
      <c r="U271" s="799">
        <f t="shared" si="20"/>
        <v>637</v>
      </c>
      <c r="V271" s="252"/>
      <c r="W271" s="252"/>
      <c r="X271" s="252"/>
      <c r="Y271" s="252"/>
      <c r="Z271" s="252"/>
      <c r="AA271" s="252"/>
      <c r="AB271" s="252"/>
      <c r="AC271" s="252"/>
      <c r="AD271" s="252"/>
      <c r="AE271" s="252"/>
    </row>
    <row r="272" spans="1:31" s="251" customFormat="1" ht="12" hidden="1" customHeight="1">
      <c r="A272" s="319" t="s">
        <v>262</v>
      </c>
      <c r="B272" s="294">
        <v>172</v>
      </c>
      <c r="C272" s="295">
        <v>1007</v>
      </c>
      <c r="D272" s="296">
        <f t="shared" si="15"/>
        <v>1179</v>
      </c>
      <c r="E272" s="297">
        <v>6</v>
      </c>
      <c r="F272" s="298">
        <v>2</v>
      </c>
      <c r="G272" s="298">
        <v>0</v>
      </c>
      <c r="H272" s="298">
        <v>1</v>
      </c>
      <c r="I272" s="298">
        <v>0</v>
      </c>
      <c r="J272" s="298">
        <v>1</v>
      </c>
      <c r="K272" s="298">
        <v>0</v>
      </c>
      <c r="L272" s="298">
        <v>1</v>
      </c>
      <c r="M272" s="348">
        <f t="shared" si="16"/>
        <v>11</v>
      </c>
      <c r="N272" s="348">
        <v>6</v>
      </c>
      <c r="O272" s="299">
        <f t="shared" si="17"/>
        <v>17</v>
      </c>
      <c r="P272" s="364">
        <v>5</v>
      </c>
      <c r="Q272" s="348">
        <v>3</v>
      </c>
      <c r="R272" s="300">
        <f t="shared" si="18"/>
        <v>8</v>
      </c>
      <c r="S272" s="364">
        <f t="shared" si="19"/>
        <v>156</v>
      </c>
      <c r="T272" s="301">
        <f t="shared" si="19"/>
        <v>998</v>
      </c>
      <c r="U272" s="302">
        <f t="shared" si="20"/>
        <v>1154</v>
      </c>
      <c r="V272" s="252"/>
      <c r="W272" s="252"/>
      <c r="X272" s="252"/>
      <c r="Y272" s="252"/>
      <c r="Z272" s="252"/>
      <c r="AA272" s="252"/>
      <c r="AB272" s="252"/>
      <c r="AC272" s="252"/>
      <c r="AD272" s="252"/>
      <c r="AE272" s="252"/>
    </row>
    <row r="273" spans="1:31" s="251" customFormat="1" ht="12" hidden="1" customHeight="1">
      <c r="A273" s="319" t="s">
        <v>264</v>
      </c>
      <c r="B273" s="294">
        <v>103</v>
      </c>
      <c r="C273" s="295">
        <v>1073</v>
      </c>
      <c r="D273" s="296">
        <f t="shared" si="15"/>
        <v>1176</v>
      </c>
      <c r="E273" s="297">
        <v>13</v>
      </c>
      <c r="F273" s="298">
        <v>4</v>
      </c>
      <c r="G273" s="298">
        <v>0</v>
      </c>
      <c r="H273" s="298">
        <v>0</v>
      </c>
      <c r="I273" s="298">
        <v>0</v>
      </c>
      <c r="J273" s="298">
        <v>0</v>
      </c>
      <c r="K273" s="298">
        <v>0</v>
      </c>
      <c r="L273" s="298">
        <v>0</v>
      </c>
      <c r="M273" s="348">
        <f t="shared" si="16"/>
        <v>17</v>
      </c>
      <c r="N273" s="348">
        <v>70</v>
      </c>
      <c r="O273" s="299">
        <f t="shared" si="17"/>
        <v>87</v>
      </c>
      <c r="P273" s="364">
        <v>47</v>
      </c>
      <c r="Q273" s="348">
        <v>255</v>
      </c>
      <c r="R273" s="300">
        <f t="shared" si="18"/>
        <v>302</v>
      </c>
      <c r="S273" s="364">
        <f t="shared" si="19"/>
        <v>39</v>
      </c>
      <c r="T273" s="301">
        <f t="shared" si="19"/>
        <v>748</v>
      </c>
      <c r="U273" s="302">
        <f t="shared" si="20"/>
        <v>787</v>
      </c>
      <c r="V273" s="252"/>
      <c r="W273" s="252"/>
      <c r="X273" s="252"/>
      <c r="Y273" s="252"/>
      <c r="Z273" s="252"/>
      <c r="AA273" s="252"/>
      <c r="AB273" s="252"/>
      <c r="AC273" s="252"/>
      <c r="AD273" s="252"/>
      <c r="AE273" s="252"/>
    </row>
    <row r="274" spans="1:31" s="251" customFormat="1" ht="19.5" hidden="1" customHeight="1" thickBot="1">
      <c r="A274" s="312" t="s">
        <v>263</v>
      </c>
      <c r="B274" s="303">
        <v>65</v>
      </c>
      <c r="C274" s="304">
        <v>424</v>
      </c>
      <c r="D274" s="305">
        <f t="shared" si="15"/>
        <v>489</v>
      </c>
      <c r="E274" s="306">
        <v>10</v>
      </c>
      <c r="F274" s="307">
        <v>13</v>
      </c>
      <c r="G274" s="307">
        <v>0</v>
      </c>
      <c r="H274" s="307">
        <v>0</v>
      </c>
      <c r="I274" s="307">
        <v>0</v>
      </c>
      <c r="J274" s="307">
        <v>1</v>
      </c>
      <c r="K274" s="307">
        <v>0</v>
      </c>
      <c r="L274" s="307">
        <v>0</v>
      </c>
      <c r="M274" s="349">
        <f t="shared" si="16"/>
        <v>24</v>
      </c>
      <c r="N274" s="349">
        <v>13</v>
      </c>
      <c r="O274" s="308">
        <f t="shared" si="17"/>
        <v>37</v>
      </c>
      <c r="P274" s="365">
        <v>38</v>
      </c>
      <c r="Q274" s="349">
        <v>496</v>
      </c>
      <c r="R274" s="309">
        <f t="shared" si="18"/>
        <v>534</v>
      </c>
      <c r="S274" s="365">
        <f t="shared" si="19"/>
        <v>3</v>
      </c>
      <c r="T274" s="310">
        <f t="shared" si="19"/>
        <v>-85</v>
      </c>
      <c r="U274" s="311">
        <f t="shared" si="20"/>
        <v>-82</v>
      </c>
      <c r="V274" s="252"/>
      <c r="W274" s="252"/>
      <c r="X274" s="252"/>
      <c r="Y274" s="252"/>
      <c r="Z274" s="252"/>
      <c r="AA274" s="252"/>
      <c r="AB274" s="252"/>
      <c r="AC274" s="252"/>
      <c r="AD274" s="252"/>
      <c r="AE274" s="252"/>
    </row>
    <row r="275" spans="1:31" s="43" customFormat="1" ht="12.75" customHeight="1">
      <c r="A275" s="961" t="s">
        <v>335</v>
      </c>
      <c r="B275" s="961"/>
      <c r="C275" s="961"/>
      <c r="D275" s="961"/>
      <c r="E275" s="961"/>
      <c r="F275" s="961"/>
      <c r="G275" s="961"/>
      <c r="H275" s="961"/>
      <c r="I275" s="961"/>
      <c r="J275" s="961"/>
      <c r="K275" s="961"/>
      <c r="L275" s="961"/>
      <c r="M275" s="961"/>
      <c r="N275" s="961"/>
      <c r="O275" s="961"/>
      <c r="P275" s="961"/>
      <c r="Q275" s="961"/>
      <c r="R275" s="961"/>
      <c r="S275" s="961"/>
      <c r="T275" s="961"/>
      <c r="U275" s="961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</row>
    <row r="276" spans="1:31" s="43" customFormat="1" ht="10.5" customHeight="1">
      <c r="A276" s="1038"/>
      <c r="B276" s="1038"/>
      <c r="C276" s="1038"/>
      <c r="D276" s="1038"/>
      <c r="E276" s="1038"/>
      <c r="F276" s="1038"/>
      <c r="G276" s="1038"/>
      <c r="H276" s="1038"/>
      <c r="I276" s="1038"/>
      <c r="J276" s="1038"/>
      <c r="K276" s="1038"/>
      <c r="L276" s="1038"/>
      <c r="M276" s="1038"/>
      <c r="N276" s="1038"/>
      <c r="O276" s="1038"/>
      <c r="P276" s="1038"/>
      <c r="Q276" s="1038"/>
      <c r="R276" s="1038"/>
      <c r="S276" s="1038"/>
      <c r="T276" s="1038"/>
      <c r="U276" s="1038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</row>
    <row r="277" spans="1:31" s="43" customFormat="1" ht="10.5" customHeight="1">
      <c r="A277" s="249"/>
      <c r="B277" s="250"/>
      <c r="C277" s="250"/>
      <c r="D277" s="250"/>
      <c r="E277" s="250"/>
      <c r="F277" s="250"/>
      <c r="G277" s="250"/>
      <c r="H277" s="250"/>
      <c r="I277" s="250"/>
      <c r="J277" s="250"/>
      <c r="K277" s="250"/>
      <c r="L277" s="250"/>
      <c r="M277" s="250"/>
      <c r="N277" s="250"/>
      <c r="O277" s="250"/>
      <c r="P277" s="250"/>
      <c r="Q277" s="250"/>
      <c r="R277" s="250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</row>
    <row r="278" spans="1:31" s="43" customFormat="1" ht="10.5" customHeight="1">
      <c r="A278" s="249"/>
      <c r="B278" s="250"/>
      <c r="C278" s="250"/>
      <c r="D278" s="250"/>
      <c r="E278" s="250"/>
      <c r="F278" s="250"/>
      <c r="G278" s="250"/>
      <c r="H278" s="250"/>
      <c r="I278" s="250"/>
      <c r="J278" s="250"/>
      <c r="K278" s="250"/>
      <c r="L278" s="250"/>
      <c r="M278" s="250"/>
      <c r="N278" s="250"/>
      <c r="O278" s="250"/>
      <c r="P278" s="250"/>
      <c r="Q278" s="250"/>
      <c r="R278" s="250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</row>
    <row r="279" spans="1:31" s="43" customFormat="1" ht="10.5" customHeight="1">
      <c r="A279" s="249"/>
      <c r="B279" s="250"/>
      <c r="C279" s="250"/>
      <c r="D279" s="250"/>
      <c r="E279" s="250"/>
      <c r="F279" s="250"/>
      <c r="G279" s="250"/>
      <c r="H279" s="250"/>
      <c r="I279" s="250"/>
      <c r="J279" s="250"/>
      <c r="K279" s="250"/>
      <c r="L279" s="250"/>
      <c r="M279" s="250"/>
      <c r="N279" s="250"/>
      <c r="O279" s="250"/>
      <c r="P279" s="250"/>
      <c r="Q279" s="250"/>
      <c r="R279" s="250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</row>
    <row r="280" spans="1:31" s="43" customFormat="1" ht="10.5" customHeight="1">
      <c r="A280" s="249"/>
      <c r="B280" s="250"/>
      <c r="C280" s="250"/>
      <c r="D280" s="250"/>
      <c r="E280" s="250"/>
      <c r="F280" s="250"/>
      <c r="G280" s="250"/>
      <c r="H280" s="250"/>
      <c r="I280" s="250"/>
      <c r="J280" s="250"/>
      <c r="K280" s="250"/>
      <c r="L280" s="250"/>
      <c r="M280" s="250"/>
      <c r="N280" s="250"/>
      <c r="O280" s="250"/>
      <c r="P280" s="250"/>
      <c r="Q280" s="250"/>
      <c r="R280" s="250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</row>
    <row r="281" spans="1:31" s="43" customFormat="1" ht="10.5" customHeight="1">
      <c r="A281" s="249"/>
      <c r="B281" s="250"/>
      <c r="C281" s="250"/>
      <c r="D281" s="250"/>
      <c r="E281" s="250"/>
      <c r="F281" s="250"/>
      <c r="G281" s="250"/>
      <c r="H281" s="250"/>
      <c r="I281" s="250"/>
      <c r="J281" s="250"/>
      <c r="K281" s="250"/>
      <c r="L281" s="250"/>
      <c r="M281" s="250"/>
      <c r="N281" s="250"/>
      <c r="O281" s="250"/>
      <c r="P281" s="250"/>
      <c r="Q281" s="250"/>
      <c r="R281" s="250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</row>
    <row r="282" spans="1:31" s="43" customFormat="1" ht="10.5" customHeight="1">
      <c r="A282" s="249"/>
      <c r="B282" s="250"/>
      <c r="C282" s="250"/>
      <c r="D282" s="250"/>
      <c r="E282" s="250"/>
      <c r="F282" s="250"/>
      <c r="G282" s="250"/>
      <c r="H282" s="250"/>
      <c r="I282" s="250"/>
      <c r="J282" s="250"/>
      <c r="K282" s="250"/>
      <c r="L282" s="250"/>
      <c r="M282" s="250"/>
      <c r="N282" s="250"/>
      <c r="O282" s="250"/>
      <c r="P282" s="250"/>
      <c r="Q282" s="250"/>
      <c r="R282" s="250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</row>
    <row r="283" spans="1:31" s="43" customFormat="1" ht="10.5" customHeight="1">
      <c r="A283" s="249"/>
      <c r="B283" s="250"/>
      <c r="C283" s="250"/>
      <c r="D283" s="250"/>
      <c r="E283" s="250"/>
      <c r="F283" s="250"/>
      <c r="G283" s="250"/>
      <c r="H283" s="250"/>
      <c r="I283" s="250"/>
      <c r="J283" s="250"/>
      <c r="K283" s="250"/>
      <c r="L283" s="250"/>
      <c r="M283" s="250"/>
      <c r="N283" s="250"/>
      <c r="O283" s="250"/>
      <c r="P283" s="250"/>
      <c r="Q283" s="250"/>
      <c r="R283" s="250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</row>
    <row r="284" spans="1:31" s="43" customFormat="1" ht="10.5" customHeight="1">
      <c r="A284" s="249"/>
      <c r="B284" s="250"/>
      <c r="C284" s="250"/>
      <c r="D284" s="250"/>
      <c r="E284" s="250"/>
      <c r="F284" s="250"/>
      <c r="G284" s="250"/>
      <c r="H284" s="250"/>
      <c r="I284" s="250"/>
      <c r="J284" s="250"/>
      <c r="K284" s="250"/>
      <c r="L284" s="250"/>
      <c r="M284" s="250"/>
      <c r="N284" s="250"/>
      <c r="O284" s="250"/>
      <c r="P284" s="250"/>
      <c r="Q284" s="250"/>
      <c r="R284" s="250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</row>
    <row r="285" spans="1:31" s="43" customFormat="1" ht="10.5" customHeight="1">
      <c r="A285" s="249"/>
      <c r="B285" s="250"/>
      <c r="C285" s="250"/>
      <c r="D285" s="250"/>
      <c r="E285" s="250"/>
      <c r="F285" s="250"/>
      <c r="G285" s="250"/>
      <c r="H285" s="250"/>
      <c r="I285" s="250"/>
      <c r="J285" s="250"/>
      <c r="K285" s="250"/>
      <c r="L285" s="250"/>
      <c r="M285" s="250"/>
      <c r="N285" s="250"/>
      <c r="O285" s="250"/>
      <c r="P285" s="250"/>
      <c r="Q285" s="250"/>
      <c r="R285" s="250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</row>
    <row r="286" spans="1:31" s="43" customFormat="1" ht="10.5" customHeight="1">
      <c r="A286" s="249"/>
      <c r="B286" s="250"/>
      <c r="C286" s="250"/>
      <c r="D286" s="250"/>
      <c r="E286" s="250"/>
      <c r="F286" s="250"/>
      <c r="G286" s="250"/>
      <c r="H286" s="250"/>
      <c r="I286" s="250"/>
      <c r="J286" s="250"/>
      <c r="K286" s="250"/>
      <c r="L286" s="250"/>
      <c r="M286" s="250"/>
      <c r="N286" s="250"/>
      <c r="O286" s="250"/>
      <c r="P286" s="250"/>
      <c r="Q286" s="250"/>
      <c r="R286" s="250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</row>
    <row r="287" spans="1:31" s="43" customFormat="1" ht="10.5" customHeight="1">
      <c r="A287" s="249"/>
      <c r="B287" s="250"/>
      <c r="C287" s="250"/>
      <c r="D287" s="250"/>
      <c r="E287" s="250"/>
      <c r="F287" s="250"/>
      <c r="G287" s="250"/>
      <c r="H287" s="250"/>
      <c r="I287" s="250"/>
      <c r="J287" s="250"/>
      <c r="K287" s="250"/>
      <c r="L287" s="250"/>
      <c r="M287" s="250"/>
      <c r="N287" s="250"/>
      <c r="O287" s="250"/>
      <c r="P287" s="250"/>
      <c r="Q287" s="250"/>
      <c r="R287" s="250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</row>
    <row r="288" spans="1:31" s="43" customFormat="1" ht="10.5" customHeight="1">
      <c r="A288" s="249"/>
      <c r="B288" s="250"/>
      <c r="C288" s="250"/>
      <c r="D288" s="250"/>
      <c r="E288" s="250"/>
      <c r="F288" s="250"/>
      <c r="G288" s="250"/>
      <c r="H288" s="250"/>
      <c r="I288" s="250"/>
      <c r="J288" s="250"/>
      <c r="K288" s="250"/>
      <c r="L288" s="250"/>
      <c r="M288" s="250"/>
      <c r="N288" s="250"/>
      <c r="O288" s="250"/>
      <c r="P288" s="250"/>
      <c r="Q288" s="250"/>
      <c r="R288" s="250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</row>
    <row r="289" spans="1:31" s="43" customFormat="1" ht="10.5" customHeight="1">
      <c r="A289" s="249"/>
      <c r="B289" s="250"/>
      <c r="C289" s="250"/>
      <c r="D289" s="250"/>
      <c r="E289" s="250"/>
      <c r="F289" s="250"/>
      <c r="G289" s="250"/>
      <c r="H289" s="250"/>
      <c r="I289" s="250"/>
      <c r="J289" s="250"/>
      <c r="K289" s="250"/>
      <c r="L289" s="250"/>
      <c r="M289" s="250"/>
      <c r="N289" s="250"/>
      <c r="O289" s="250"/>
      <c r="P289" s="250"/>
      <c r="Q289" s="250"/>
      <c r="R289" s="250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</row>
    <row r="290" spans="1:31" s="43" customFormat="1" ht="10.5" customHeight="1">
      <c r="A290" s="249"/>
      <c r="B290" s="250"/>
      <c r="C290" s="250"/>
      <c r="D290" s="250"/>
      <c r="E290" s="250"/>
      <c r="F290" s="250"/>
      <c r="G290" s="250"/>
      <c r="H290" s="250"/>
      <c r="I290" s="250"/>
      <c r="J290" s="250"/>
      <c r="K290" s="250"/>
      <c r="L290" s="250"/>
      <c r="M290" s="250"/>
      <c r="N290" s="250"/>
      <c r="O290" s="250"/>
      <c r="P290" s="250"/>
      <c r="Q290" s="250"/>
      <c r="R290" s="250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</row>
    <row r="291" spans="1:31" s="43" customFormat="1" ht="10.5" customHeight="1">
      <c r="A291" s="249"/>
      <c r="B291" s="250"/>
      <c r="C291" s="250"/>
      <c r="D291" s="250"/>
      <c r="E291" s="250"/>
      <c r="F291" s="250"/>
      <c r="G291" s="250"/>
      <c r="H291" s="250"/>
      <c r="I291" s="250"/>
      <c r="J291" s="250"/>
      <c r="K291" s="250"/>
      <c r="L291" s="250"/>
      <c r="M291" s="250"/>
      <c r="N291" s="250"/>
      <c r="O291" s="250"/>
      <c r="P291" s="250"/>
      <c r="Q291" s="250"/>
      <c r="R291" s="250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</row>
    <row r="292" spans="1:31" s="43" customFormat="1" ht="10.5" customHeight="1">
      <c r="A292" s="249"/>
      <c r="B292" s="250"/>
      <c r="C292" s="250"/>
      <c r="D292" s="250"/>
      <c r="E292" s="250"/>
      <c r="F292" s="250"/>
      <c r="G292" s="250"/>
      <c r="H292" s="250"/>
      <c r="I292" s="250"/>
      <c r="J292" s="250"/>
      <c r="K292" s="250"/>
      <c r="L292" s="250"/>
      <c r="M292" s="250"/>
      <c r="N292" s="250"/>
      <c r="O292" s="250"/>
      <c r="P292" s="250"/>
      <c r="Q292" s="250"/>
      <c r="R292" s="250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</row>
    <row r="293" spans="1:31" s="43" customFormat="1" ht="10.5" customHeight="1">
      <c r="A293" s="249"/>
      <c r="B293" s="250"/>
      <c r="C293" s="250"/>
      <c r="D293" s="250"/>
      <c r="E293" s="250"/>
      <c r="F293" s="250"/>
      <c r="G293" s="250"/>
      <c r="H293" s="250"/>
      <c r="I293" s="250"/>
      <c r="J293" s="250"/>
      <c r="K293" s="250"/>
      <c r="L293" s="250"/>
      <c r="M293" s="250"/>
      <c r="N293" s="250"/>
      <c r="O293" s="250"/>
      <c r="P293" s="250"/>
      <c r="Q293" s="250"/>
      <c r="R293" s="250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</row>
    <row r="294" spans="1:31" s="43" customFormat="1" ht="10.5" customHeight="1">
      <c r="A294" s="249"/>
      <c r="B294" s="250"/>
      <c r="C294" s="250"/>
      <c r="D294" s="250"/>
      <c r="E294" s="250"/>
      <c r="F294" s="250"/>
      <c r="G294" s="250"/>
      <c r="H294" s="250"/>
      <c r="I294" s="250"/>
      <c r="J294" s="250"/>
      <c r="K294" s="250"/>
      <c r="L294" s="250"/>
      <c r="M294" s="250"/>
      <c r="N294" s="250"/>
      <c r="O294" s="250"/>
      <c r="P294" s="250"/>
      <c r="Q294" s="250"/>
      <c r="R294" s="250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</row>
    <row r="295" spans="1:31" s="43" customFormat="1" ht="10.5" customHeight="1">
      <c r="A295" s="249"/>
      <c r="B295" s="250"/>
      <c r="C295" s="250"/>
      <c r="D295" s="250"/>
      <c r="E295" s="250"/>
      <c r="F295" s="250"/>
      <c r="G295" s="250"/>
      <c r="H295" s="250"/>
      <c r="I295" s="250"/>
      <c r="J295" s="250"/>
      <c r="K295" s="250"/>
      <c r="L295" s="250"/>
      <c r="M295" s="250"/>
      <c r="N295" s="250"/>
      <c r="O295" s="250"/>
      <c r="P295" s="250"/>
      <c r="Q295" s="250"/>
      <c r="R295" s="250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</row>
    <row r="296" spans="1:31" s="43" customFormat="1" ht="10.5" customHeight="1">
      <c r="A296" s="249"/>
      <c r="B296" s="250"/>
      <c r="C296" s="250"/>
      <c r="D296" s="250"/>
      <c r="E296" s="250"/>
      <c r="F296" s="250"/>
      <c r="G296" s="250"/>
      <c r="H296" s="250"/>
      <c r="I296" s="250"/>
      <c r="J296" s="250"/>
      <c r="K296" s="250"/>
      <c r="L296" s="250"/>
      <c r="M296" s="250"/>
      <c r="N296" s="250"/>
      <c r="O296" s="250"/>
      <c r="P296" s="250"/>
      <c r="Q296" s="250"/>
      <c r="R296" s="250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</row>
    <row r="297" spans="1:31" s="43" customFormat="1" ht="10.5" customHeight="1">
      <c r="A297" s="249"/>
      <c r="B297" s="250"/>
      <c r="C297" s="250"/>
      <c r="D297" s="250"/>
      <c r="E297" s="250"/>
      <c r="F297" s="250"/>
      <c r="G297" s="250"/>
      <c r="H297" s="250"/>
      <c r="I297" s="250"/>
      <c r="J297" s="250"/>
      <c r="K297" s="250"/>
      <c r="L297" s="250"/>
      <c r="M297" s="250"/>
      <c r="N297" s="250"/>
      <c r="O297" s="250"/>
      <c r="P297" s="250"/>
      <c r="Q297" s="250"/>
      <c r="R297" s="250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</row>
    <row r="298" spans="1:31" s="43" customFormat="1" ht="10.5" customHeight="1">
      <c r="A298" s="249"/>
      <c r="B298" s="250"/>
      <c r="C298" s="250"/>
      <c r="D298" s="250"/>
      <c r="E298" s="250"/>
      <c r="F298" s="250"/>
      <c r="G298" s="250"/>
      <c r="H298" s="250"/>
      <c r="I298" s="250"/>
      <c r="J298" s="250"/>
      <c r="K298" s="250"/>
      <c r="L298" s="250"/>
      <c r="M298" s="250"/>
      <c r="N298" s="250"/>
      <c r="O298" s="250"/>
      <c r="P298" s="250"/>
      <c r="Q298" s="250"/>
      <c r="R298" s="250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</row>
    <row r="299" spans="1:31" s="43" customFormat="1" ht="10.5" customHeight="1">
      <c r="A299" s="249"/>
      <c r="B299" s="250"/>
      <c r="C299" s="250"/>
      <c r="D299" s="250"/>
      <c r="E299" s="250"/>
      <c r="F299" s="250"/>
      <c r="G299" s="250"/>
      <c r="H299" s="250"/>
      <c r="I299" s="250"/>
      <c r="J299" s="250"/>
      <c r="K299" s="250"/>
      <c r="L299" s="250"/>
      <c r="M299" s="250"/>
      <c r="N299" s="250"/>
      <c r="O299" s="250"/>
      <c r="P299" s="250"/>
      <c r="Q299" s="250"/>
      <c r="R299" s="250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</row>
    <row r="300" spans="1:31" s="43" customFormat="1" ht="10.5" customHeight="1">
      <c r="A300" s="249"/>
      <c r="B300" s="250"/>
      <c r="C300" s="250"/>
      <c r="D300" s="250"/>
      <c r="E300" s="250"/>
      <c r="F300" s="250"/>
      <c r="G300" s="250"/>
      <c r="H300" s="250"/>
      <c r="I300" s="250"/>
      <c r="J300" s="250"/>
      <c r="K300" s="250"/>
      <c r="L300" s="250"/>
      <c r="M300" s="250"/>
      <c r="N300" s="250"/>
      <c r="O300" s="250"/>
      <c r="P300" s="250"/>
      <c r="Q300" s="250"/>
      <c r="R300" s="250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</row>
    <row r="301" spans="1:31" s="43" customFormat="1" ht="10.5" customHeight="1">
      <c r="A301" s="249"/>
      <c r="B301" s="250"/>
      <c r="C301" s="250"/>
      <c r="D301" s="250"/>
      <c r="E301" s="250"/>
      <c r="F301" s="250"/>
      <c r="G301" s="250"/>
      <c r="H301" s="250"/>
      <c r="I301" s="250"/>
      <c r="J301" s="250"/>
      <c r="K301" s="250"/>
      <c r="L301" s="250"/>
      <c r="M301" s="250"/>
      <c r="N301" s="250"/>
      <c r="O301" s="250"/>
      <c r="P301" s="250"/>
      <c r="Q301" s="250"/>
      <c r="R301" s="250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</row>
    <row r="302" spans="1:31" s="43" customFormat="1" ht="10.5" customHeight="1">
      <c r="A302" s="249"/>
      <c r="B302" s="250"/>
      <c r="C302" s="250"/>
      <c r="D302" s="250"/>
      <c r="E302" s="250"/>
      <c r="F302" s="250"/>
      <c r="G302" s="250"/>
      <c r="H302" s="250"/>
      <c r="I302" s="250"/>
      <c r="J302" s="250"/>
      <c r="K302" s="250"/>
      <c r="L302" s="250"/>
      <c r="M302" s="250"/>
      <c r="N302" s="250"/>
      <c r="O302" s="250"/>
      <c r="P302" s="250"/>
      <c r="Q302" s="250"/>
      <c r="R302" s="250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</row>
    <row r="303" spans="1:31" s="43" customFormat="1" ht="10.5" customHeight="1">
      <c r="A303" s="249"/>
      <c r="B303" s="250"/>
      <c r="C303" s="250"/>
      <c r="D303" s="250"/>
      <c r="E303" s="250"/>
      <c r="F303" s="250"/>
      <c r="G303" s="250"/>
      <c r="H303" s="250"/>
      <c r="I303" s="250"/>
      <c r="J303" s="250"/>
      <c r="K303" s="250"/>
      <c r="L303" s="250"/>
      <c r="M303" s="250"/>
      <c r="N303" s="250"/>
      <c r="O303" s="250"/>
      <c r="P303" s="250"/>
      <c r="Q303" s="250"/>
      <c r="R303" s="250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</row>
    <row r="304" spans="1:31" s="43" customFormat="1" ht="10.5" customHeight="1">
      <c r="A304" s="249"/>
      <c r="B304" s="250"/>
      <c r="C304" s="250"/>
      <c r="D304" s="250"/>
      <c r="E304" s="250"/>
      <c r="F304" s="250"/>
      <c r="G304" s="250"/>
      <c r="H304" s="250"/>
      <c r="I304" s="250"/>
      <c r="J304" s="250"/>
      <c r="K304" s="250"/>
      <c r="L304" s="250"/>
      <c r="M304" s="250"/>
      <c r="N304" s="250"/>
      <c r="O304" s="250"/>
      <c r="P304" s="250"/>
      <c r="Q304" s="250"/>
      <c r="R304" s="250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</row>
    <row r="305" spans="1:31" s="43" customFormat="1" ht="10.5" customHeight="1">
      <c r="A305" s="249"/>
      <c r="B305" s="250"/>
      <c r="C305" s="250"/>
      <c r="D305" s="250"/>
      <c r="E305" s="250"/>
      <c r="F305" s="250"/>
      <c r="G305" s="250"/>
      <c r="H305" s="250"/>
      <c r="I305" s="250"/>
      <c r="J305" s="250"/>
      <c r="K305" s="250"/>
      <c r="L305" s="250"/>
      <c r="M305" s="250"/>
      <c r="N305" s="250"/>
      <c r="O305" s="250"/>
      <c r="P305" s="250"/>
      <c r="Q305" s="250"/>
      <c r="R305" s="250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</row>
    <row r="306" spans="1:31" s="43" customFormat="1" ht="10.5" customHeight="1">
      <c r="A306" s="249"/>
      <c r="B306" s="250"/>
      <c r="C306" s="250"/>
      <c r="D306" s="250"/>
      <c r="E306" s="250"/>
      <c r="F306" s="250"/>
      <c r="G306" s="250"/>
      <c r="H306" s="250"/>
      <c r="I306" s="250"/>
      <c r="J306" s="250"/>
      <c r="K306" s="250"/>
      <c r="L306" s="250"/>
      <c r="M306" s="250"/>
      <c r="N306" s="250"/>
      <c r="O306" s="250"/>
      <c r="P306" s="250"/>
      <c r="Q306" s="250"/>
      <c r="R306" s="250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</row>
    <row r="307" spans="1:31" s="43" customFormat="1" ht="10.5" customHeight="1">
      <c r="A307" s="249"/>
      <c r="B307" s="250"/>
      <c r="C307" s="250"/>
      <c r="D307" s="250"/>
      <c r="E307" s="250"/>
      <c r="F307" s="250"/>
      <c r="G307" s="250"/>
      <c r="H307" s="250"/>
      <c r="I307" s="250"/>
      <c r="J307" s="250"/>
      <c r="K307" s="250"/>
      <c r="L307" s="250"/>
      <c r="M307" s="250"/>
      <c r="N307" s="250"/>
      <c r="O307" s="250"/>
      <c r="P307" s="250"/>
      <c r="Q307" s="250"/>
      <c r="R307" s="250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</row>
    <row r="308" spans="1:31" s="43" customFormat="1" ht="10.5" customHeight="1">
      <c r="A308" s="249"/>
      <c r="B308" s="250"/>
      <c r="C308" s="250"/>
      <c r="D308" s="250"/>
      <c r="E308" s="250"/>
      <c r="F308" s="250"/>
      <c r="G308" s="250"/>
      <c r="H308" s="250"/>
      <c r="I308" s="250"/>
      <c r="J308" s="250"/>
      <c r="K308" s="250"/>
      <c r="L308" s="250"/>
      <c r="M308" s="250"/>
      <c r="N308" s="250"/>
      <c r="O308" s="250"/>
      <c r="P308" s="250"/>
      <c r="Q308" s="250"/>
      <c r="R308" s="250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</row>
    <row r="309" spans="1:31" s="43" customFormat="1" ht="10.5" customHeight="1">
      <c r="A309" s="249"/>
      <c r="B309" s="250"/>
      <c r="C309" s="250"/>
      <c r="D309" s="250"/>
      <c r="E309" s="250"/>
      <c r="F309" s="250"/>
      <c r="G309" s="250"/>
      <c r="H309" s="250"/>
      <c r="I309" s="250"/>
      <c r="J309" s="250"/>
      <c r="K309" s="250"/>
      <c r="L309" s="250"/>
      <c r="M309" s="250"/>
      <c r="N309" s="250"/>
      <c r="O309" s="250"/>
      <c r="P309" s="250"/>
      <c r="Q309" s="250"/>
      <c r="R309" s="250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</row>
    <row r="310" spans="1:31" s="254" customFormat="1" ht="21.75" hidden="1" customHeight="1">
      <c r="A310" s="976" t="s">
        <v>152</v>
      </c>
      <c r="B310" s="977"/>
      <c r="C310" s="977"/>
      <c r="D310" s="977"/>
      <c r="E310" s="977"/>
      <c r="F310" s="977"/>
      <c r="G310" s="977"/>
      <c r="H310" s="977"/>
      <c r="I310" s="977"/>
      <c r="J310" s="977"/>
      <c r="K310" s="977"/>
      <c r="L310" s="977"/>
      <c r="M310" s="977"/>
      <c r="N310" s="977"/>
      <c r="O310" s="977"/>
      <c r="P310" s="977"/>
      <c r="Q310" s="977"/>
      <c r="R310" s="977"/>
      <c r="S310" s="977"/>
      <c r="T310" s="977"/>
      <c r="U310" s="978"/>
    </row>
    <row r="311" spans="1:31" s="254" customFormat="1" ht="24" customHeight="1">
      <c r="A311" s="979" t="s">
        <v>151</v>
      </c>
      <c r="B311" s="980"/>
      <c r="C311" s="980"/>
      <c r="D311" s="980"/>
      <c r="E311" s="980"/>
      <c r="F311" s="980"/>
      <c r="G311" s="980"/>
      <c r="H311" s="980"/>
      <c r="I311" s="980"/>
      <c r="J311" s="980"/>
      <c r="K311" s="980"/>
      <c r="L311" s="980"/>
      <c r="M311" s="980"/>
      <c r="N311" s="980"/>
      <c r="O311" s="980"/>
      <c r="P311" s="980"/>
      <c r="Q311" s="980"/>
      <c r="R311" s="980"/>
      <c r="S311" s="980"/>
      <c r="T311" s="980"/>
      <c r="U311" s="981"/>
    </row>
    <row r="312" spans="1:31" s="254" customFormat="1" ht="5.25" customHeight="1">
      <c r="A312" s="256"/>
      <c r="B312" s="256"/>
      <c r="C312" s="290"/>
      <c r="D312" s="256"/>
      <c r="E312" s="256"/>
      <c r="F312" s="256"/>
      <c r="G312" s="256"/>
      <c r="H312" s="256"/>
      <c r="I312" s="256"/>
      <c r="J312" s="256"/>
      <c r="K312" s="256"/>
      <c r="L312" s="256"/>
      <c r="M312" s="324"/>
      <c r="N312" s="324"/>
      <c r="O312" s="256"/>
      <c r="P312" s="324"/>
      <c r="Q312" s="324"/>
      <c r="R312" s="256"/>
      <c r="S312" s="342"/>
    </row>
    <row r="313" spans="1:31" s="255" customFormat="1" ht="35.25" customHeight="1">
      <c r="A313" s="953" t="s">
        <v>341</v>
      </c>
      <c r="B313" s="954"/>
      <c r="C313" s="954"/>
      <c r="D313" s="954"/>
      <c r="E313" s="954"/>
      <c r="F313" s="954"/>
      <c r="G313" s="954"/>
      <c r="H313" s="954"/>
      <c r="I313" s="954"/>
      <c r="J313" s="954"/>
      <c r="K313" s="954"/>
      <c r="L313" s="954"/>
      <c r="M313" s="954"/>
      <c r="N313" s="954"/>
      <c r="O313" s="954"/>
      <c r="P313" s="954"/>
      <c r="Q313" s="954"/>
      <c r="R313" s="954"/>
      <c r="S313" s="954"/>
      <c r="T313" s="954"/>
      <c r="U313" s="955"/>
    </row>
    <row r="314" spans="1:31" ht="6.75" customHeight="1" thickBot="1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</row>
    <row r="315" spans="1:31" ht="36" customHeight="1">
      <c r="A315" s="1034" t="s">
        <v>163</v>
      </c>
      <c r="B315" s="949" t="s">
        <v>49</v>
      </c>
      <c r="C315" s="950"/>
      <c r="D315" s="1006" t="s">
        <v>174</v>
      </c>
      <c r="E315" s="947" t="s">
        <v>184</v>
      </c>
      <c r="F315" s="943" t="s">
        <v>176</v>
      </c>
      <c r="G315" s="943" t="s">
        <v>177</v>
      </c>
      <c r="H315" s="943" t="s">
        <v>178</v>
      </c>
      <c r="I315" s="943" t="s">
        <v>185</v>
      </c>
      <c r="J315" s="943" t="s">
        <v>161</v>
      </c>
      <c r="K315" s="943"/>
      <c r="L315" s="943"/>
      <c r="M315" s="943" t="s">
        <v>183</v>
      </c>
      <c r="N315" s="943"/>
      <c r="O315" s="957" t="s">
        <v>155</v>
      </c>
      <c r="P315" s="964" t="s">
        <v>175</v>
      </c>
      <c r="Q315" s="965"/>
      <c r="R315" s="974" t="s">
        <v>182</v>
      </c>
      <c r="S315" s="1039" t="s">
        <v>164</v>
      </c>
      <c r="T315" s="960"/>
      <c r="U315" s="962" t="s">
        <v>337</v>
      </c>
    </row>
    <row r="316" spans="1:31" ht="28.9" customHeight="1">
      <c r="A316" s="1035"/>
      <c r="B316" s="475" t="s">
        <v>172</v>
      </c>
      <c r="C316" s="476" t="s">
        <v>154</v>
      </c>
      <c r="D316" s="1007"/>
      <c r="E316" s="948"/>
      <c r="F316" s="944"/>
      <c r="G316" s="944"/>
      <c r="H316" s="944"/>
      <c r="I316" s="944"/>
      <c r="J316" s="463" t="s">
        <v>179</v>
      </c>
      <c r="K316" s="463" t="s">
        <v>180</v>
      </c>
      <c r="L316" s="463" t="s">
        <v>181</v>
      </c>
      <c r="M316" s="548" t="s">
        <v>172</v>
      </c>
      <c r="N316" s="463" t="s">
        <v>154</v>
      </c>
      <c r="O316" s="958"/>
      <c r="P316" s="333" t="s">
        <v>172</v>
      </c>
      <c r="Q316" s="325" t="s">
        <v>154</v>
      </c>
      <c r="R316" s="975"/>
      <c r="S316" s="811" t="s">
        <v>173</v>
      </c>
      <c r="T316" s="469" t="s">
        <v>154</v>
      </c>
      <c r="U316" s="971"/>
    </row>
    <row r="317" spans="1:31" ht="16.149999999999999" customHeight="1">
      <c r="A317" s="1036"/>
      <c r="B317" s="494" t="s">
        <v>82</v>
      </c>
      <c r="C317" s="495" t="s">
        <v>165</v>
      </c>
      <c r="D317" s="690" t="s">
        <v>166</v>
      </c>
      <c r="E317" s="630" t="s">
        <v>87</v>
      </c>
      <c r="F317" s="539" t="s">
        <v>79</v>
      </c>
      <c r="G317" s="539" t="s">
        <v>80</v>
      </c>
      <c r="H317" s="539" t="s">
        <v>153</v>
      </c>
      <c r="I317" s="539" t="s">
        <v>160</v>
      </c>
      <c r="J317" s="539" t="s">
        <v>162</v>
      </c>
      <c r="K317" s="539" t="s">
        <v>83</v>
      </c>
      <c r="L317" s="539" t="s">
        <v>186</v>
      </c>
      <c r="M317" s="550" t="s">
        <v>187</v>
      </c>
      <c r="N317" s="539" t="s">
        <v>81</v>
      </c>
      <c r="O317" s="780" t="s">
        <v>188</v>
      </c>
      <c r="P317" s="336" t="s">
        <v>85</v>
      </c>
      <c r="Q317" s="327" t="s">
        <v>189</v>
      </c>
      <c r="R317" s="809" t="s">
        <v>190</v>
      </c>
      <c r="S317" s="570" t="s">
        <v>191</v>
      </c>
      <c r="T317" s="570" t="s">
        <v>192</v>
      </c>
      <c r="U317" s="618" t="s">
        <v>193</v>
      </c>
    </row>
    <row r="318" spans="1:31" ht="23.25" customHeight="1">
      <c r="A318" s="710" t="s">
        <v>169</v>
      </c>
      <c r="B318" s="382">
        <f t="shared" ref="B318:U318" si="21">SUM(B319:B322)</f>
        <v>5348</v>
      </c>
      <c r="C318" s="382">
        <f t="shared" si="21"/>
        <v>6886</v>
      </c>
      <c r="D318" s="382">
        <f t="shared" si="21"/>
        <v>12234</v>
      </c>
      <c r="E318" s="808">
        <f t="shared" si="21"/>
        <v>638</v>
      </c>
      <c r="F318" s="808">
        <f t="shared" si="21"/>
        <v>35</v>
      </c>
      <c r="G318" s="808">
        <f t="shared" si="21"/>
        <v>3</v>
      </c>
      <c r="H318" s="808">
        <f t="shared" si="21"/>
        <v>0</v>
      </c>
      <c r="I318" s="808">
        <f t="shared" si="21"/>
        <v>62</v>
      </c>
      <c r="J318" s="808">
        <f t="shared" si="21"/>
        <v>41</v>
      </c>
      <c r="K318" s="808">
        <f t="shared" si="21"/>
        <v>5</v>
      </c>
      <c r="L318" s="808">
        <f t="shared" si="21"/>
        <v>3</v>
      </c>
      <c r="M318" s="807">
        <f t="shared" si="21"/>
        <v>787</v>
      </c>
      <c r="N318" s="808">
        <f t="shared" si="21"/>
        <v>67</v>
      </c>
      <c r="O318" s="807">
        <f t="shared" si="21"/>
        <v>854</v>
      </c>
      <c r="P318" s="350">
        <f t="shared" si="21"/>
        <v>29</v>
      </c>
      <c r="Q318" s="350">
        <f t="shared" si="21"/>
        <v>628</v>
      </c>
      <c r="R318" s="810">
        <f t="shared" si="21"/>
        <v>657</v>
      </c>
      <c r="S318" s="812">
        <f t="shared" si="21"/>
        <v>4532</v>
      </c>
      <c r="T318" s="812">
        <f t="shared" si="21"/>
        <v>6191</v>
      </c>
      <c r="U318" s="812">
        <f t="shared" si="21"/>
        <v>10723</v>
      </c>
    </row>
    <row r="319" spans="1:31" s="251" customFormat="1" ht="18" customHeight="1">
      <c r="A319" s="779" t="s">
        <v>204</v>
      </c>
      <c r="B319" s="875">
        <v>2491</v>
      </c>
      <c r="C319" s="274">
        <v>4456</v>
      </c>
      <c r="D319" s="876">
        <f>SUM(B319:C319)</f>
        <v>6947</v>
      </c>
      <c r="E319" s="877">
        <v>247</v>
      </c>
      <c r="F319" s="878">
        <v>6</v>
      </c>
      <c r="G319" s="878">
        <v>0</v>
      </c>
      <c r="H319" s="878">
        <v>0</v>
      </c>
      <c r="I319" s="878">
        <v>4</v>
      </c>
      <c r="J319" s="878">
        <v>0</v>
      </c>
      <c r="K319" s="878">
        <v>0</v>
      </c>
      <c r="L319" s="878">
        <v>0</v>
      </c>
      <c r="M319" s="328">
        <f>SUM(E319:L319)</f>
        <v>257</v>
      </c>
      <c r="N319" s="328">
        <v>36</v>
      </c>
      <c r="O319" s="879">
        <f>SUM(M319:N319)</f>
        <v>293</v>
      </c>
      <c r="P319" s="366">
        <v>23</v>
      </c>
      <c r="Q319" s="341">
        <v>493</v>
      </c>
      <c r="R319" s="880">
        <f>SUM(P319:Q319)</f>
        <v>516</v>
      </c>
      <c r="S319" s="881">
        <f t="shared" ref="S319:T322" si="22">+B319-M319-P319</f>
        <v>2211</v>
      </c>
      <c r="T319" s="882">
        <f>+C319-N319-Q319</f>
        <v>3927</v>
      </c>
      <c r="U319" s="883">
        <f>+S319+T319</f>
        <v>6138</v>
      </c>
      <c r="V319" s="252"/>
      <c r="W319" s="252"/>
      <c r="X319" s="252"/>
      <c r="Y319" s="252"/>
      <c r="Z319" s="252"/>
      <c r="AA319" s="252"/>
      <c r="AB319" s="252"/>
      <c r="AC319" s="252"/>
      <c r="AD319" s="252"/>
      <c r="AE319" s="252"/>
    </row>
    <row r="320" spans="1:31" s="251" customFormat="1" ht="18" customHeight="1">
      <c r="A320" s="779" t="s">
        <v>245</v>
      </c>
      <c r="B320" s="875">
        <v>710</v>
      </c>
      <c r="C320" s="274">
        <v>604</v>
      </c>
      <c r="D320" s="876">
        <f>SUM(B320:C320)</f>
        <v>1314</v>
      </c>
      <c r="E320" s="877">
        <v>77</v>
      </c>
      <c r="F320" s="878">
        <v>17</v>
      </c>
      <c r="G320" s="878">
        <v>1</v>
      </c>
      <c r="H320" s="878">
        <v>0</v>
      </c>
      <c r="I320" s="878">
        <v>25</v>
      </c>
      <c r="J320" s="878">
        <v>18</v>
      </c>
      <c r="K320" s="878">
        <v>2</v>
      </c>
      <c r="L320" s="878">
        <v>2</v>
      </c>
      <c r="M320" s="328">
        <f>SUM(E320:L320)</f>
        <v>142</v>
      </c>
      <c r="N320" s="328">
        <v>21</v>
      </c>
      <c r="O320" s="879">
        <f>SUM(M320:N320)</f>
        <v>163</v>
      </c>
      <c r="P320" s="366">
        <v>3</v>
      </c>
      <c r="Q320" s="341">
        <v>86</v>
      </c>
      <c r="R320" s="880">
        <f>SUM(P320:Q320)</f>
        <v>89</v>
      </c>
      <c r="S320" s="881">
        <f t="shared" si="22"/>
        <v>565</v>
      </c>
      <c r="T320" s="882">
        <f t="shared" si="22"/>
        <v>497</v>
      </c>
      <c r="U320" s="883">
        <f>+S320+T320</f>
        <v>1062</v>
      </c>
      <c r="V320" s="252"/>
      <c r="W320" s="252"/>
      <c r="X320" s="252"/>
      <c r="Y320" s="252"/>
      <c r="Z320" s="252"/>
      <c r="AA320" s="252"/>
      <c r="AB320" s="252"/>
      <c r="AC320" s="252"/>
      <c r="AD320" s="252"/>
      <c r="AE320" s="252"/>
    </row>
    <row r="321" spans="1:31" s="251" customFormat="1" ht="18" customHeight="1">
      <c r="A321" s="779" t="s">
        <v>276</v>
      </c>
      <c r="B321" s="875">
        <v>651</v>
      </c>
      <c r="C321" s="274">
        <v>492</v>
      </c>
      <c r="D321" s="876">
        <f>SUM(B321:C321)</f>
        <v>1143</v>
      </c>
      <c r="E321" s="877">
        <v>94</v>
      </c>
      <c r="F321" s="878">
        <v>11</v>
      </c>
      <c r="G321" s="878">
        <v>2</v>
      </c>
      <c r="H321" s="878">
        <v>0</v>
      </c>
      <c r="I321" s="878">
        <v>25</v>
      </c>
      <c r="J321" s="878">
        <v>23</v>
      </c>
      <c r="K321" s="878">
        <v>3</v>
      </c>
      <c r="L321" s="878">
        <v>1</v>
      </c>
      <c r="M321" s="328">
        <f>SUM(E321:L321)</f>
        <v>159</v>
      </c>
      <c r="N321" s="328">
        <v>7</v>
      </c>
      <c r="O321" s="879">
        <f>SUM(M321:N321)</f>
        <v>166</v>
      </c>
      <c r="P321" s="366">
        <v>0</v>
      </c>
      <c r="Q321" s="341">
        <v>45</v>
      </c>
      <c r="R321" s="880">
        <f>SUM(P321:Q321)</f>
        <v>45</v>
      </c>
      <c r="S321" s="881">
        <f t="shared" si="22"/>
        <v>492</v>
      </c>
      <c r="T321" s="882">
        <f t="shared" si="22"/>
        <v>440</v>
      </c>
      <c r="U321" s="883">
        <f>+S321+T321</f>
        <v>932</v>
      </c>
      <c r="V321" s="252"/>
      <c r="W321" s="252"/>
      <c r="X321" s="252"/>
      <c r="Y321" s="252"/>
      <c r="Z321" s="252"/>
      <c r="AA321" s="252"/>
      <c r="AB321" s="252"/>
      <c r="AC321" s="252"/>
      <c r="AD321" s="252"/>
      <c r="AE321" s="252"/>
    </row>
    <row r="322" spans="1:31" s="251" customFormat="1" ht="18" customHeight="1" thickBot="1">
      <c r="A322" s="779" t="s">
        <v>255</v>
      </c>
      <c r="B322" s="884">
        <v>1496</v>
      </c>
      <c r="C322" s="885">
        <v>1334</v>
      </c>
      <c r="D322" s="876">
        <f>SUM(B322:C322)</f>
        <v>2830</v>
      </c>
      <c r="E322" s="886">
        <v>220</v>
      </c>
      <c r="F322" s="887">
        <v>1</v>
      </c>
      <c r="G322" s="887">
        <v>0</v>
      </c>
      <c r="H322" s="887">
        <v>0</v>
      </c>
      <c r="I322" s="887">
        <v>8</v>
      </c>
      <c r="J322" s="887">
        <v>0</v>
      </c>
      <c r="K322" s="887">
        <v>0</v>
      </c>
      <c r="L322" s="887">
        <v>0</v>
      </c>
      <c r="M322" s="331">
        <f>SUM(E322:L322)</f>
        <v>229</v>
      </c>
      <c r="N322" s="331">
        <v>3</v>
      </c>
      <c r="O322" s="888">
        <f>SUM(M322:N322)</f>
        <v>232</v>
      </c>
      <c r="P322" s="367">
        <v>3</v>
      </c>
      <c r="Q322" s="368">
        <v>4</v>
      </c>
      <c r="R322" s="889">
        <f>SUM(P322:Q322)</f>
        <v>7</v>
      </c>
      <c r="S322" s="890">
        <f>+B322-M322-P322</f>
        <v>1264</v>
      </c>
      <c r="T322" s="891">
        <f t="shared" si="22"/>
        <v>1327</v>
      </c>
      <c r="U322" s="892">
        <f>+S322+T322</f>
        <v>2591</v>
      </c>
      <c r="V322" s="252"/>
      <c r="W322" s="252"/>
      <c r="X322" s="252"/>
      <c r="Y322" s="252"/>
      <c r="Z322" s="252"/>
      <c r="AA322" s="252"/>
      <c r="AB322" s="252"/>
      <c r="AC322" s="252"/>
      <c r="AD322" s="252"/>
      <c r="AE322" s="252"/>
    </row>
    <row r="323" spans="1:31" s="43" customFormat="1" ht="12.75" customHeight="1">
      <c r="A323" s="961" t="s">
        <v>342</v>
      </c>
      <c r="B323" s="961"/>
      <c r="C323" s="961"/>
      <c r="D323" s="961"/>
      <c r="E323" s="961"/>
      <c r="F323" s="961"/>
      <c r="G323" s="961"/>
      <c r="H323" s="961"/>
      <c r="I323" s="961"/>
      <c r="J323" s="961"/>
      <c r="K323" s="961"/>
      <c r="L323" s="961"/>
      <c r="M323" s="961"/>
      <c r="N323" s="961"/>
      <c r="O323" s="961"/>
      <c r="P323" s="961"/>
      <c r="Q323" s="961"/>
      <c r="R323" s="961"/>
      <c r="S323" s="961"/>
      <c r="T323" s="961"/>
      <c r="U323" s="961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</row>
    <row r="324" spans="1:31" s="43" customFormat="1" ht="10.5" hidden="1" customHeight="1">
      <c r="A324" s="1042" t="s">
        <v>273</v>
      </c>
      <c r="B324" s="1042"/>
      <c r="C324" s="1042"/>
      <c r="D324" s="1042"/>
      <c r="E324" s="1042"/>
      <c r="F324" s="1042"/>
      <c r="G324" s="1042"/>
      <c r="H324" s="1042"/>
      <c r="I324" s="1042"/>
      <c r="J324" s="1042"/>
      <c r="K324" s="1042"/>
      <c r="L324" s="1042"/>
      <c r="M324" s="1042"/>
      <c r="N324" s="1042"/>
      <c r="O324" s="1042"/>
      <c r="P324" s="1042"/>
      <c r="Q324" s="1042"/>
      <c r="R324" s="1042"/>
      <c r="S324" s="1042"/>
      <c r="T324" s="1042"/>
      <c r="U324" s="1042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</row>
    <row r="325" spans="1:31" s="43" customFormat="1" ht="10.5" hidden="1" customHeight="1">
      <c r="A325" s="1042" t="s">
        <v>272</v>
      </c>
      <c r="B325" s="1042"/>
      <c r="C325" s="1042"/>
      <c r="D325" s="1042"/>
      <c r="E325" s="1042"/>
      <c r="F325" s="1042"/>
      <c r="G325" s="1042"/>
      <c r="H325" s="1042"/>
      <c r="I325" s="1042"/>
      <c r="J325" s="1042"/>
      <c r="K325" s="1042"/>
      <c r="L325" s="1042"/>
      <c r="M325" s="1042"/>
      <c r="N325" s="1042"/>
      <c r="O325" s="1042"/>
      <c r="P325" s="1042"/>
      <c r="Q325" s="1042"/>
      <c r="R325" s="1042"/>
      <c r="S325" s="1042"/>
      <c r="T325" s="1042"/>
      <c r="U325" s="1042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</row>
    <row r="326" spans="1:31" s="43" customFormat="1" ht="10.5" customHeight="1">
      <c r="A326" s="249"/>
      <c r="B326" s="250"/>
      <c r="C326" s="250"/>
      <c r="D326" s="250"/>
      <c r="E326" s="250"/>
      <c r="F326" s="250"/>
      <c r="G326" s="250"/>
      <c r="H326" s="250"/>
      <c r="I326" s="250"/>
      <c r="J326" s="250"/>
      <c r="K326" s="250"/>
      <c r="L326" s="250"/>
      <c r="M326" s="250"/>
      <c r="N326" s="250"/>
      <c r="O326" s="250"/>
      <c r="P326" s="250"/>
      <c r="Q326" s="250"/>
      <c r="R326" s="250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</row>
    <row r="327" spans="1:31" s="43" customFormat="1" ht="10.5" customHeight="1">
      <c r="A327" s="249"/>
      <c r="B327" s="250"/>
      <c r="C327" s="250"/>
      <c r="D327" s="250"/>
      <c r="E327" s="250"/>
      <c r="F327" s="250"/>
      <c r="G327" s="250"/>
      <c r="H327" s="250"/>
      <c r="I327" s="250"/>
      <c r="J327" s="250"/>
      <c r="K327" s="250"/>
      <c r="L327" s="250"/>
      <c r="M327" s="250"/>
      <c r="N327" s="250"/>
      <c r="O327" s="250"/>
      <c r="P327" s="250"/>
      <c r="Q327" s="250"/>
      <c r="R327" s="250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</row>
    <row r="328" spans="1:31" s="43" customFormat="1" ht="10.5" customHeight="1">
      <c r="A328" s="249"/>
      <c r="B328" s="250"/>
      <c r="C328" s="250"/>
      <c r="D328" s="250"/>
      <c r="E328" s="250"/>
      <c r="F328" s="250"/>
      <c r="G328" s="250"/>
      <c r="H328" s="250"/>
      <c r="I328" s="250"/>
      <c r="J328" s="250"/>
      <c r="K328" s="250"/>
      <c r="L328" s="250"/>
      <c r="M328" s="250"/>
      <c r="N328" s="250"/>
      <c r="O328" s="250"/>
      <c r="P328" s="250"/>
      <c r="Q328" s="250"/>
      <c r="R328" s="250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</row>
    <row r="329" spans="1:31" s="43" customFormat="1" ht="10.5" customHeight="1">
      <c r="A329" s="249"/>
      <c r="B329" s="250"/>
      <c r="C329" s="250"/>
      <c r="D329" s="250"/>
      <c r="E329" s="250"/>
      <c r="F329" s="250"/>
      <c r="G329" s="250"/>
      <c r="H329" s="250"/>
      <c r="I329" s="250"/>
      <c r="J329" s="250"/>
      <c r="K329" s="250"/>
      <c r="L329" s="250"/>
      <c r="M329" s="250"/>
      <c r="N329" s="250"/>
      <c r="O329" s="250"/>
      <c r="P329" s="250"/>
      <c r="Q329" s="250"/>
      <c r="R329" s="250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</row>
    <row r="330" spans="1:31" s="43" customFormat="1" ht="10.5" customHeight="1">
      <c r="A330" s="249"/>
      <c r="B330" s="250"/>
      <c r="C330" s="250"/>
      <c r="D330" s="250"/>
      <c r="E330" s="250"/>
      <c r="F330" s="250"/>
      <c r="G330" s="250"/>
      <c r="H330" s="250"/>
      <c r="I330" s="250"/>
      <c r="J330" s="250"/>
      <c r="K330" s="250"/>
      <c r="L330" s="250"/>
      <c r="M330" s="250"/>
      <c r="N330" s="250"/>
      <c r="O330" s="250"/>
      <c r="P330" s="250"/>
      <c r="Q330" s="250"/>
      <c r="R330" s="250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</row>
    <row r="331" spans="1:31" s="43" customFormat="1" ht="10.5" customHeight="1">
      <c r="A331" s="249"/>
      <c r="B331" s="250"/>
      <c r="C331" s="250"/>
      <c r="D331" s="250"/>
      <c r="E331" s="250"/>
      <c r="F331" s="250"/>
      <c r="G331" s="250"/>
      <c r="H331" s="250"/>
      <c r="I331" s="250"/>
      <c r="J331" s="250"/>
      <c r="K331" s="250"/>
      <c r="L331" s="250"/>
      <c r="M331" s="250"/>
      <c r="N331" s="250"/>
      <c r="O331" s="250"/>
      <c r="P331" s="250"/>
      <c r="Q331" s="250"/>
      <c r="R331" s="250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</row>
    <row r="332" spans="1:31" s="43" customFormat="1" ht="10.5" customHeight="1">
      <c r="A332" s="249"/>
      <c r="B332" s="250"/>
      <c r="C332" s="250"/>
      <c r="D332" s="250"/>
      <c r="E332" s="250"/>
      <c r="F332" s="250"/>
      <c r="G332" s="250"/>
      <c r="H332" s="250"/>
      <c r="I332" s="250"/>
      <c r="J332" s="250"/>
      <c r="K332" s="250"/>
      <c r="L332" s="250"/>
      <c r="M332" s="250"/>
      <c r="N332" s="250"/>
      <c r="O332" s="250"/>
      <c r="P332" s="250"/>
      <c r="Q332" s="250"/>
      <c r="R332" s="250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</row>
    <row r="333" spans="1:31" s="43" customFormat="1" ht="10.5" customHeight="1">
      <c r="A333" s="249"/>
      <c r="B333" s="250"/>
      <c r="C333" s="250"/>
      <c r="D333" s="250"/>
      <c r="E333" s="250"/>
      <c r="F333" s="250"/>
      <c r="G333" s="250"/>
      <c r="H333" s="250"/>
      <c r="I333" s="250"/>
      <c r="J333" s="250"/>
      <c r="K333" s="250"/>
      <c r="L333" s="250"/>
      <c r="M333" s="250"/>
      <c r="N333" s="250"/>
      <c r="O333" s="250"/>
      <c r="P333" s="250"/>
      <c r="Q333" s="250"/>
      <c r="R333" s="250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</row>
    <row r="334" spans="1:31" s="43" customFormat="1" ht="10.5" customHeight="1">
      <c r="A334" s="249"/>
      <c r="B334" s="250"/>
      <c r="C334" s="250"/>
      <c r="D334" s="250"/>
      <c r="E334" s="250"/>
      <c r="F334" s="250"/>
      <c r="G334" s="250"/>
      <c r="H334" s="250"/>
      <c r="I334" s="250"/>
      <c r="J334" s="250"/>
      <c r="K334" s="250"/>
      <c r="L334" s="250"/>
      <c r="M334" s="250"/>
      <c r="N334" s="250"/>
      <c r="O334" s="250"/>
      <c r="P334" s="250"/>
      <c r="Q334" s="250"/>
      <c r="R334" s="250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</row>
    <row r="335" spans="1:31" s="43" customFormat="1" ht="10.5" customHeight="1">
      <c r="A335" s="249"/>
      <c r="B335" s="250"/>
      <c r="C335" s="250"/>
      <c r="D335" s="250"/>
      <c r="E335" s="250"/>
      <c r="F335" s="250"/>
      <c r="G335" s="250"/>
      <c r="H335" s="250"/>
      <c r="I335" s="250"/>
      <c r="J335" s="250"/>
      <c r="K335" s="250"/>
      <c r="L335" s="250"/>
      <c r="M335" s="250"/>
      <c r="N335" s="250"/>
      <c r="O335" s="250"/>
      <c r="P335" s="250"/>
      <c r="Q335" s="250"/>
      <c r="R335" s="250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</row>
    <row r="336" spans="1:31" s="43" customFormat="1" ht="10.5" customHeight="1">
      <c r="A336" s="249"/>
      <c r="B336" s="250"/>
      <c r="C336" s="250"/>
      <c r="D336" s="250"/>
      <c r="E336" s="250"/>
      <c r="F336" s="250"/>
      <c r="G336" s="250"/>
      <c r="H336" s="250"/>
      <c r="I336" s="250"/>
      <c r="J336" s="250"/>
      <c r="K336" s="250"/>
      <c r="L336" s="250"/>
      <c r="M336" s="250"/>
      <c r="N336" s="250"/>
      <c r="O336" s="250"/>
      <c r="P336" s="250"/>
      <c r="Q336" s="250"/>
      <c r="R336" s="250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</row>
    <row r="337" spans="1:31" s="43" customFormat="1" ht="10.5" customHeight="1">
      <c r="A337" s="249"/>
      <c r="B337" s="250"/>
      <c r="C337" s="250"/>
      <c r="D337" s="250"/>
      <c r="E337" s="250"/>
      <c r="F337" s="250"/>
      <c r="G337" s="250"/>
      <c r="H337" s="250"/>
      <c r="I337" s="250"/>
      <c r="J337" s="250"/>
      <c r="K337" s="250"/>
      <c r="L337" s="250"/>
      <c r="M337" s="250"/>
      <c r="N337" s="250"/>
      <c r="O337" s="250"/>
      <c r="P337" s="250"/>
      <c r="Q337" s="250"/>
      <c r="R337" s="250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</row>
    <row r="338" spans="1:31" s="43" customFormat="1" ht="10.5" customHeight="1">
      <c r="A338" s="249"/>
      <c r="B338" s="250"/>
      <c r="C338" s="250"/>
      <c r="D338" s="250"/>
      <c r="E338" s="250"/>
      <c r="F338" s="250"/>
      <c r="G338" s="250"/>
      <c r="H338" s="250"/>
      <c r="I338" s="250"/>
      <c r="J338" s="250"/>
      <c r="K338" s="250"/>
      <c r="L338" s="250"/>
      <c r="M338" s="250"/>
      <c r="N338" s="250"/>
      <c r="O338" s="250"/>
      <c r="P338" s="250"/>
      <c r="Q338" s="250"/>
      <c r="R338" s="250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</row>
    <row r="339" spans="1:31" s="43" customFormat="1" ht="10.5" customHeight="1">
      <c r="A339" s="249"/>
      <c r="B339" s="250"/>
      <c r="C339" s="250"/>
      <c r="D339" s="250"/>
      <c r="E339" s="250"/>
      <c r="F339" s="250"/>
      <c r="G339" s="250"/>
      <c r="H339" s="250"/>
      <c r="I339" s="250"/>
      <c r="J339" s="250"/>
      <c r="K339" s="250"/>
      <c r="L339" s="250"/>
      <c r="M339" s="250"/>
      <c r="N339" s="250"/>
      <c r="O339" s="250"/>
      <c r="P339" s="250"/>
      <c r="Q339" s="250"/>
      <c r="R339" s="250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</row>
    <row r="340" spans="1:31" s="43" customFormat="1" ht="10.5" customHeight="1">
      <c r="A340" s="249"/>
      <c r="B340" s="250"/>
      <c r="C340" s="250"/>
      <c r="D340" s="250"/>
      <c r="E340" s="250"/>
      <c r="F340" s="250"/>
      <c r="G340" s="250"/>
      <c r="H340" s="250"/>
      <c r="I340" s="250"/>
      <c r="J340" s="250"/>
      <c r="K340" s="250"/>
      <c r="L340" s="250"/>
      <c r="M340" s="250"/>
      <c r="N340" s="250"/>
      <c r="O340" s="250"/>
      <c r="P340" s="250"/>
      <c r="Q340" s="250"/>
      <c r="R340" s="250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</row>
    <row r="341" spans="1:31" s="43" customFormat="1" ht="10.5" customHeight="1">
      <c r="A341" s="249"/>
      <c r="B341" s="250"/>
      <c r="C341" s="250"/>
      <c r="D341" s="250"/>
      <c r="E341" s="250"/>
      <c r="F341" s="250"/>
      <c r="G341" s="250"/>
      <c r="H341" s="250"/>
      <c r="I341" s="250"/>
      <c r="J341" s="250"/>
      <c r="K341" s="250"/>
      <c r="L341" s="250"/>
      <c r="M341" s="250"/>
      <c r="N341" s="250"/>
      <c r="O341" s="250"/>
      <c r="P341" s="250"/>
      <c r="Q341" s="250"/>
      <c r="R341" s="250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</row>
    <row r="342" spans="1:31" s="43" customFormat="1" ht="10.5" customHeight="1">
      <c r="A342" s="249"/>
      <c r="B342" s="250"/>
      <c r="C342" s="250"/>
      <c r="D342" s="250"/>
      <c r="E342" s="250"/>
      <c r="F342" s="250"/>
      <c r="G342" s="250"/>
      <c r="H342" s="250"/>
      <c r="I342" s="250"/>
      <c r="J342" s="250"/>
      <c r="K342" s="250"/>
      <c r="L342" s="250"/>
      <c r="M342" s="250"/>
      <c r="N342" s="250"/>
      <c r="O342" s="250"/>
      <c r="P342" s="250"/>
      <c r="Q342" s="250"/>
      <c r="R342" s="250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</row>
    <row r="343" spans="1:31" s="43" customFormat="1" ht="10.5" customHeight="1">
      <c r="A343" s="249"/>
      <c r="B343" s="250"/>
      <c r="C343" s="250"/>
      <c r="D343" s="250"/>
      <c r="E343" s="250"/>
      <c r="F343" s="250"/>
      <c r="G343" s="250"/>
      <c r="H343" s="250"/>
      <c r="I343" s="250"/>
      <c r="J343" s="250"/>
      <c r="K343" s="250"/>
      <c r="L343" s="250"/>
      <c r="M343" s="250"/>
      <c r="N343" s="250"/>
      <c r="O343" s="250"/>
      <c r="P343" s="250"/>
      <c r="Q343" s="250"/>
      <c r="R343" s="250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</row>
    <row r="344" spans="1:31" s="43" customFormat="1" ht="10.5" customHeight="1">
      <c r="A344" s="249"/>
      <c r="B344" s="250"/>
      <c r="C344" s="250"/>
      <c r="D344" s="250"/>
      <c r="E344" s="250"/>
      <c r="F344" s="250"/>
      <c r="G344" s="250"/>
      <c r="H344" s="250"/>
      <c r="I344" s="250"/>
      <c r="J344" s="250"/>
      <c r="K344" s="250"/>
      <c r="L344" s="250"/>
      <c r="M344" s="250"/>
      <c r="N344" s="250"/>
      <c r="O344" s="250"/>
      <c r="P344" s="250"/>
      <c r="Q344" s="250"/>
      <c r="R344" s="250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</row>
    <row r="345" spans="1:31" s="43" customFormat="1" ht="10.5" customHeight="1">
      <c r="A345" s="249"/>
      <c r="B345" s="250"/>
      <c r="C345" s="250"/>
      <c r="D345" s="250"/>
      <c r="E345" s="250"/>
      <c r="F345" s="250"/>
      <c r="G345" s="250"/>
      <c r="H345" s="250"/>
      <c r="I345" s="250"/>
      <c r="J345" s="250"/>
      <c r="K345" s="250"/>
      <c r="L345" s="250"/>
      <c r="M345" s="250"/>
      <c r="N345" s="250"/>
      <c r="O345" s="250"/>
      <c r="P345" s="250"/>
      <c r="Q345" s="250"/>
      <c r="R345" s="250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</row>
    <row r="346" spans="1:31" s="43" customFormat="1" ht="10.5" customHeight="1">
      <c r="A346" s="249"/>
      <c r="B346" s="250"/>
      <c r="C346" s="250"/>
      <c r="D346" s="250"/>
      <c r="E346" s="250"/>
      <c r="F346" s="250"/>
      <c r="G346" s="250"/>
      <c r="H346" s="250"/>
      <c r="I346" s="250"/>
      <c r="J346" s="250"/>
      <c r="K346" s="250"/>
      <c r="L346" s="250"/>
      <c r="M346" s="250"/>
      <c r="N346" s="250"/>
      <c r="O346" s="250"/>
      <c r="P346" s="250"/>
      <c r="Q346" s="250"/>
      <c r="R346" s="250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</row>
    <row r="347" spans="1:31" s="43" customFormat="1" ht="3.75" customHeight="1">
      <c r="A347" s="249"/>
      <c r="B347" s="250"/>
      <c r="C347" s="250"/>
      <c r="D347" s="250"/>
      <c r="E347" s="250"/>
      <c r="F347" s="250"/>
      <c r="G347" s="250"/>
      <c r="H347" s="250"/>
      <c r="I347" s="250"/>
      <c r="J347" s="250"/>
      <c r="K347" s="250"/>
      <c r="L347" s="250"/>
      <c r="M347" s="250"/>
      <c r="N347" s="250"/>
      <c r="O347" s="250"/>
      <c r="P347" s="250"/>
      <c r="Q347" s="250"/>
      <c r="R347" s="250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</row>
    <row r="348" spans="1:31" s="255" customFormat="1" ht="23.25" customHeight="1">
      <c r="A348" s="953" t="s">
        <v>338</v>
      </c>
      <c r="B348" s="954"/>
      <c r="C348" s="954"/>
      <c r="D348" s="954"/>
      <c r="E348" s="954"/>
      <c r="F348" s="954"/>
      <c r="G348" s="954"/>
      <c r="H348" s="954"/>
      <c r="I348" s="954"/>
      <c r="J348" s="954"/>
      <c r="K348" s="954"/>
      <c r="L348" s="954"/>
      <c r="M348" s="954"/>
      <c r="N348" s="954"/>
      <c r="O348" s="954"/>
      <c r="P348" s="954"/>
      <c r="Q348" s="954"/>
      <c r="R348" s="954"/>
      <c r="S348" s="954"/>
      <c r="T348" s="954"/>
      <c r="U348" s="955"/>
    </row>
    <row r="349" spans="1:31" ht="5.0999999999999996" customHeight="1" thickBot="1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</row>
    <row r="350" spans="1:31" ht="30.75" customHeight="1">
      <c r="A350" s="968" t="s">
        <v>163</v>
      </c>
      <c r="B350" s="949" t="s">
        <v>49</v>
      </c>
      <c r="C350" s="950"/>
      <c r="D350" s="945" t="s">
        <v>174</v>
      </c>
      <c r="E350" s="947" t="s">
        <v>184</v>
      </c>
      <c r="F350" s="943" t="s">
        <v>176</v>
      </c>
      <c r="G350" s="943" t="s">
        <v>177</v>
      </c>
      <c r="H350" s="943" t="s">
        <v>178</v>
      </c>
      <c r="I350" s="943" t="s">
        <v>185</v>
      </c>
      <c r="J350" s="943" t="s">
        <v>161</v>
      </c>
      <c r="K350" s="943"/>
      <c r="L350" s="1037"/>
      <c r="M350" s="956" t="s">
        <v>183</v>
      </c>
      <c r="N350" s="943"/>
      <c r="O350" s="957" t="s">
        <v>155</v>
      </c>
      <c r="P350" s="964" t="s">
        <v>175</v>
      </c>
      <c r="Q350" s="965"/>
      <c r="R350" s="996" t="s">
        <v>182</v>
      </c>
      <c r="S350" s="959" t="s">
        <v>164</v>
      </c>
      <c r="T350" s="960"/>
      <c r="U350" s="972" t="s">
        <v>337</v>
      </c>
    </row>
    <row r="351" spans="1:31" ht="21.75" customHeight="1">
      <c r="A351" s="969"/>
      <c r="B351" s="475" t="s">
        <v>172</v>
      </c>
      <c r="C351" s="476" t="s">
        <v>154</v>
      </c>
      <c r="D351" s="946"/>
      <c r="E351" s="948"/>
      <c r="F351" s="944"/>
      <c r="G351" s="944"/>
      <c r="H351" s="944"/>
      <c r="I351" s="944"/>
      <c r="J351" s="463" t="s">
        <v>179</v>
      </c>
      <c r="K351" s="463" t="s">
        <v>180</v>
      </c>
      <c r="L351" s="624" t="s">
        <v>181</v>
      </c>
      <c r="M351" s="547" t="s">
        <v>172</v>
      </c>
      <c r="N351" s="463" t="s">
        <v>154</v>
      </c>
      <c r="O351" s="958"/>
      <c r="P351" s="333" t="s">
        <v>172</v>
      </c>
      <c r="Q351" s="325" t="s">
        <v>154</v>
      </c>
      <c r="R351" s="997"/>
      <c r="S351" s="617" t="s">
        <v>173</v>
      </c>
      <c r="T351" s="469" t="s">
        <v>154</v>
      </c>
      <c r="U351" s="973"/>
    </row>
    <row r="352" spans="1:31" ht="12.75" customHeight="1">
      <c r="A352" s="969"/>
      <c r="B352" s="494" t="s">
        <v>82</v>
      </c>
      <c r="C352" s="495" t="s">
        <v>165</v>
      </c>
      <c r="D352" s="496" t="s">
        <v>166</v>
      </c>
      <c r="E352" s="630" t="s">
        <v>87</v>
      </c>
      <c r="F352" s="539" t="s">
        <v>79</v>
      </c>
      <c r="G352" s="539" t="s">
        <v>80</v>
      </c>
      <c r="H352" s="539" t="s">
        <v>153</v>
      </c>
      <c r="I352" s="539" t="s">
        <v>160</v>
      </c>
      <c r="J352" s="539" t="s">
        <v>162</v>
      </c>
      <c r="K352" s="539" t="s">
        <v>83</v>
      </c>
      <c r="L352" s="540" t="s">
        <v>186</v>
      </c>
      <c r="M352" s="549" t="s">
        <v>187</v>
      </c>
      <c r="N352" s="539" t="s">
        <v>81</v>
      </c>
      <c r="O352" s="780" t="s">
        <v>188</v>
      </c>
      <c r="P352" s="336" t="s">
        <v>85</v>
      </c>
      <c r="Q352" s="327" t="s">
        <v>189</v>
      </c>
      <c r="R352" s="702" t="s">
        <v>190</v>
      </c>
      <c r="S352" s="678" t="s">
        <v>191</v>
      </c>
      <c r="T352" s="679" t="s">
        <v>192</v>
      </c>
      <c r="U352" s="689" t="s">
        <v>193</v>
      </c>
    </row>
    <row r="353" spans="1:31" ht="21.75" customHeight="1">
      <c r="A353" s="477" t="s">
        <v>170</v>
      </c>
      <c r="B353" s="497">
        <f t="shared" ref="B353:U353" si="23">SUM(B354:B357)</f>
        <v>1894</v>
      </c>
      <c r="C353" s="498">
        <f t="shared" si="23"/>
        <v>16791</v>
      </c>
      <c r="D353" s="499">
        <f t="shared" si="23"/>
        <v>18685</v>
      </c>
      <c r="E353" s="594">
        <f t="shared" si="23"/>
        <v>81</v>
      </c>
      <c r="F353" s="541">
        <f t="shared" si="23"/>
        <v>34</v>
      </c>
      <c r="G353" s="541">
        <f t="shared" si="23"/>
        <v>6</v>
      </c>
      <c r="H353" s="541">
        <f t="shared" si="23"/>
        <v>0</v>
      </c>
      <c r="I353" s="541">
        <f t="shared" si="23"/>
        <v>26</v>
      </c>
      <c r="J353" s="541">
        <f t="shared" si="23"/>
        <v>96</v>
      </c>
      <c r="K353" s="541">
        <f t="shared" si="23"/>
        <v>24</v>
      </c>
      <c r="L353" s="542">
        <f t="shared" si="23"/>
        <v>10</v>
      </c>
      <c r="M353" s="552">
        <f t="shared" si="23"/>
        <v>277</v>
      </c>
      <c r="N353" s="541">
        <f t="shared" si="23"/>
        <v>50</v>
      </c>
      <c r="O353" s="553">
        <f t="shared" si="23"/>
        <v>327</v>
      </c>
      <c r="P353" s="339">
        <f t="shared" si="23"/>
        <v>1</v>
      </c>
      <c r="Q353" s="330">
        <f t="shared" si="23"/>
        <v>125</v>
      </c>
      <c r="R353" s="625">
        <f t="shared" si="23"/>
        <v>126</v>
      </c>
      <c r="S353" s="571">
        <f t="shared" si="23"/>
        <v>1616</v>
      </c>
      <c r="T353" s="572">
        <f t="shared" si="23"/>
        <v>16616</v>
      </c>
      <c r="U353" s="619">
        <f t="shared" si="23"/>
        <v>18232</v>
      </c>
    </row>
    <row r="354" spans="1:31" s="251" customFormat="1" ht="18" customHeight="1">
      <c r="A354" s="478" t="s">
        <v>265</v>
      </c>
      <c r="B354" s="875">
        <v>514</v>
      </c>
      <c r="C354" s="274">
        <v>4206</v>
      </c>
      <c r="D354" s="876">
        <f>SUM(B354:C354)</f>
        <v>4720</v>
      </c>
      <c r="E354" s="893">
        <v>23</v>
      </c>
      <c r="F354" s="878">
        <v>5</v>
      </c>
      <c r="G354" s="878">
        <v>2</v>
      </c>
      <c r="H354" s="878">
        <v>0</v>
      </c>
      <c r="I354" s="878">
        <v>0</v>
      </c>
      <c r="J354" s="878">
        <v>17</v>
      </c>
      <c r="K354" s="878">
        <v>1</v>
      </c>
      <c r="L354" s="879">
        <v>2</v>
      </c>
      <c r="M354" s="341">
        <f>SUM(E354:L354)</f>
        <v>50</v>
      </c>
      <c r="N354" s="328">
        <v>0</v>
      </c>
      <c r="O354" s="879">
        <f>SUM(M354:N354)</f>
        <v>50</v>
      </c>
      <c r="P354" s="341">
        <v>0</v>
      </c>
      <c r="Q354" s="328">
        <v>21</v>
      </c>
      <c r="R354" s="880">
        <f>SUM(P354:Q354)</f>
        <v>21</v>
      </c>
      <c r="S354" s="341">
        <f t="shared" ref="S354:T357" si="24">+B354-M354-P354</f>
        <v>464</v>
      </c>
      <c r="T354" s="894">
        <f t="shared" si="24"/>
        <v>4185</v>
      </c>
      <c r="U354" s="895">
        <f>+S354+T354</f>
        <v>4649</v>
      </c>
      <c r="V354" s="252"/>
      <c r="W354" s="252"/>
      <c r="X354" s="252"/>
      <c r="Y354" s="252"/>
      <c r="Z354" s="252"/>
      <c r="AA354" s="252"/>
      <c r="AB354" s="252"/>
      <c r="AC354" s="252"/>
      <c r="AD354" s="252"/>
      <c r="AE354" s="252"/>
    </row>
    <row r="355" spans="1:31" s="251" customFormat="1" ht="18" customHeight="1">
      <c r="A355" s="478" t="s">
        <v>266</v>
      </c>
      <c r="B355" s="875">
        <v>435</v>
      </c>
      <c r="C355" s="274">
        <v>3890</v>
      </c>
      <c r="D355" s="876">
        <f>SUM(B355:C355)</f>
        <v>4325</v>
      </c>
      <c r="E355" s="893">
        <v>28</v>
      </c>
      <c r="F355" s="878">
        <v>10</v>
      </c>
      <c r="G355" s="878">
        <v>0</v>
      </c>
      <c r="H355" s="878">
        <v>0</v>
      </c>
      <c r="I355" s="878">
        <v>14</v>
      </c>
      <c r="J355" s="878">
        <v>30</v>
      </c>
      <c r="K355" s="878">
        <v>1</v>
      </c>
      <c r="L355" s="879">
        <v>6</v>
      </c>
      <c r="M355" s="341">
        <f>SUM(E355:L355)</f>
        <v>89</v>
      </c>
      <c r="N355" s="328">
        <v>3</v>
      </c>
      <c r="O355" s="879">
        <f>SUM(M355:N355)</f>
        <v>92</v>
      </c>
      <c r="P355" s="341">
        <v>0</v>
      </c>
      <c r="Q355" s="328">
        <v>4</v>
      </c>
      <c r="R355" s="880">
        <f>SUM(P355:Q355)</f>
        <v>4</v>
      </c>
      <c r="S355" s="341">
        <f t="shared" si="24"/>
        <v>346</v>
      </c>
      <c r="T355" s="894">
        <f t="shared" si="24"/>
        <v>3883</v>
      </c>
      <c r="U355" s="895">
        <f>+S355+T355</f>
        <v>4229</v>
      </c>
      <c r="V355" s="252"/>
      <c r="W355" s="252"/>
      <c r="X355" s="252"/>
      <c r="Y355" s="252"/>
      <c r="Z355" s="252"/>
      <c r="AA355" s="252"/>
      <c r="AB355" s="252"/>
      <c r="AC355" s="252"/>
      <c r="AD355" s="252"/>
      <c r="AE355" s="252"/>
    </row>
    <row r="356" spans="1:31" s="251" customFormat="1" ht="18" customHeight="1">
      <c r="A356" s="478" t="s">
        <v>267</v>
      </c>
      <c r="B356" s="875">
        <v>525</v>
      </c>
      <c r="C356" s="274">
        <v>4355</v>
      </c>
      <c r="D356" s="876">
        <f>SUM(B356:C356)</f>
        <v>4880</v>
      </c>
      <c r="E356" s="893">
        <v>4</v>
      </c>
      <c r="F356" s="878">
        <v>16</v>
      </c>
      <c r="G356" s="878">
        <v>2</v>
      </c>
      <c r="H356" s="878">
        <v>0</v>
      </c>
      <c r="I356" s="878">
        <v>5</v>
      </c>
      <c r="J356" s="878">
        <v>19</v>
      </c>
      <c r="K356" s="878">
        <v>7</v>
      </c>
      <c r="L356" s="879">
        <v>2</v>
      </c>
      <c r="M356" s="341">
        <f>SUM(E356:L356)</f>
        <v>55</v>
      </c>
      <c r="N356" s="328">
        <v>39</v>
      </c>
      <c r="O356" s="879">
        <f>SUM(M356:N356)</f>
        <v>94</v>
      </c>
      <c r="P356" s="341">
        <v>0</v>
      </c>
      <c r="Q356" s="328">
        <v>99</v>
      </c>
      <c r="R356" s="880">
        <f>SUM(P356:Q356)</f>
        <v>99</v>
      </c>
      <c r="S356" s="341">
        <f t="shared" si="24"/>
        <v>470</v>
      </c>
      <c r="T356" s="894">
        <f t="shared" si="24"/>
        <v>4217</v>
      </c>
      <c r="U356" s="895">
        <f>+S356+T356</f>
        <v>4687</v>
      </c>
      <c r="V356" s="252"/>
      <c r="W356" s="252"/>
      <c r="X356" s="252"/>
      <c r="Y356" s="252"/>
      <c r="Z356" s="252"/>
      <c r="AA356" s="252"/>
      <c r="AB356" s="252"/>
      <c r="AC356" s="252"/>
      <c r="AD356" s="252"/>
      <c r="AE356" s="252"/>
    </row>
    <row r="357" spans="1:31" s="251" customFormat="1" ht="18" customHeight="1">
      <c r="A357" s="478" t="s">
        <v>268</v>
      </c>
      <c r="B357" s="875">
        <v>420</v>
      </c>
      <c r="C357" s="274">
        <v>4340</v>
      </c>
      <c r="D357" s="876">
        <f>SUM(B357:C357)</f>
        <v>4760</v>
      </c>
      <c r="E357" s="893">
        <v>26</v>
      </c>
      <c r="F357" s="878">
        <v>3</v>
      </c>
      <c r="G357" s="878">
        <v>2</v>
      </c>
      <c r="H357" s="878">
        <v>0</v>
      </c>
      <c r="I357" s="878">
        <v>7</v>
      </c>
      <c r="J357" s="878">
        <v>30</v>
      </c>
      <c r="K357" s="878">
        <v>15</v>
      </c>
      <c r="L357" s="879">
        <v>0</v>
      </c>
      <c r="M357" s="341">
        <f>SUM(E357:L357)</f>
        <v>83</v>
      </c>
      <c r="N357" s="328">
        <v>8</v>
      </c>
      <c r="O357" s="879">
        <f>SUM(M357:N357)</f>
        <v>91</v>
      </c>
      <c r="P357" s="341">
        <v>1</v>
      </c>
      <c r="Q357" s="328">
        <v>1</v>
      </c>
      <c r="R357" s="880">
        <f>SUM(P357:Q357)</f>
        <v>2</v>
      </c>
      <c r="S357" s="341">
        <f t="shared" si="24"/>
        <v>336</v>
      </c>
      <c r="T357" s="894">
        <f t="shared" si="24"/>
        <v>4331</v>
      </c>
      <c r="U357" s="895">
        <f>+S357+T357</f>
        <v>4667</v>
      </c>
      <c r="V357" s="252"/>
      <c r="W357" s="252"/>
      <c r="X357" s="252"/>
      <c r="Y357" s="252"/>
      <c r="Z357" s="252"/>
      <c r="AA357" s="252"/>
      <c r="AB357" s="252"/>
      <c r="AC357" s="252"/>
      <c r="AD357" s="252"/>
      <c r="AE357" s="252"/>
    </row>
    <row r="358" spans="1:31" s="251" customFormat="1" ht="18" customHeight="1">
      <c r="A358" s="961" t="s">
        <v>335</v>
      </c>
      <c r="B358" s="961"/>
      <c r="C358" s="961"/>
      <c r="D358" s="961"/>
      <c r="E358" s="961"/>
      <c r="F358" s="961"/>
      <c r="G358" s="961"/>
      <c r="H358" s="961"/>
      <c r="I358" s="961"/>
      <c r="J358" s="961"/>
      <c r="K358" s="961"/>
      <c r="L358" s="961"/>
      <c r="M358" s="961"/>
      <c r="N358" s="961"/>
      <c r="O358" s="961"/>
      <c r="P358" s="961"/>
      <c r="Q358" s="961"/>
      <c r="R358" s="961"/>
      <c r="S358" s="961"/>
      <c r="T358" s="961"/>
      <c r="U358" s="961"/>
      <c r="V358" s="252"/>
      <c r="W358" s="252"/>
      <c r="X358" s="252"/>
      <c r="Y358" s="252"/>
      <c r="Z358" s="252"/>
      <c r="AA358" s="252"/>
      <c r="AB358" s="252"/>
      <c r="AC358" s="252"/>
      <c r="AD358" s="252"/>
      <c r="AE358" s="252"/>
    </row>
    <row r="359" spans="1:31" s="251" customFormat="1" ht="18" customHeight="1">
      <c r="A359" s="377"/>
      <c r="B359" s="377"/>
      <c r="C359" s="377"/>
      <c r="D359" s="377"/>
      <c r="E359" s="377"/>
      <c r="F359" s="377"/>
      <c r="G359" s="377"/>
      <c r="H359" s="377"/>
      <c r="I359" s="377"/>
      <c r="J359" s="377"/>
      <c r="K359" s="377"/>
      <c r="L359" s="377"/>
      <c r="M359" s="377"/>
      <c r="N359" s="377"/>
      <c r="O359" s="377"/>
      <c r="P359" s="377"/>
      <c r="Q359" s="377"/>
      <c r="R359" s="377"/>
      <c r="S359" s="377"/>
      <c r="T359" s="377"/>
      <c r="U359" s="377"/>
      <c r="V359" s="252"/>
      <c r="W359" s="252"/>
      <c r="X359" s="252"/>
      <c r="Y359" s="252"/>
      <c r="Z359" s="252"/>
      <c r="AA359" s="252"/>
      <c r="AB359" s="252"/>
      <c r="AC359" s="252"/>
      <c r="AD359" s="252"/>
      <c r="AE359" s="252"/>
    </row>
    <row r="360" spans="1:31" s="251" customFormat="1" ht="18" customHeight="1">
      <c r="A360" s="377"/>
      <c r="B360" s="377"/>
      <c r="C360" s="377"/>
      <c r="D360" s="377"/>
      <c r="E360" s="377"/>
      <c r="F360" s="377"/>
      <c r="G360" s="377"/>
      <c r="H360" s="377"/>
      <c r="I360" s="377"/>
      <c r="J360" s="377"/>
      <c r="K360" s="377"/>
      <c r="L360" s="377"/>
      <c r="M360" s="377"/>
      <c r="N360" s="377"/>
      <c r="O360" s="377"/>
      <c r="P360" s="377"/>
      <c r="Q360" s="377"/>
      <c r="R360" s="377"/>
      <c r="S360" s="377"/>
      <c r="T360" s="377"/>
      <c r="U360" s="377"/>
      <c r="V360" s="252"/>
      <c r="W360" s="252"/>
      <c r="X360" s="252"/>
      <c r="Y360" s="252"/>
      <c r="Z360" s="252"/>
      <c r="AA360" s="252"/>
      <c r="AB360" s="252"/>
      <c r="AC360" s="252"/>
      <c r="AD360" s="252"/>
      <c r="AE360" s="252"/>
    </row>
    <row r="361" spans="1:31" s="251" customFormat="1" ht="18" customHeight="1">
      <c r="A361" s="377"/>
      <c r="B361" s="377"/>
      <c r="C361" s="377"/>
      <c r="D361" s="377"/>
      <c r="E361" s="377"/>
      <c r="F361" s="377"/>
      <c r="G361" s="377"/>
      <c r="H361" s="377"/>
      <c r="I361" s="377"/>
      <c r="J361" s="377"/>
      <c r="K361" s="377"/>
      <c r="L361" s="377"/>
      <c r="M361" s="377"/>
      <c r="N361" s="377"/>
      <c r="O361" s="377"/>
      <c r="P361" s="377"/>
      <c r="Q361" s="377"/>
      <c r="R361" s="377"/>
      <c r="S361" s="377"/>
      <c r="T361" s="377"/>
      <c r="U361" s="377"/>
      <c r="V361" s="252"/>
      <c r="W361" s="252"/>
      <c r="X361" s="252"/>
      <c r="Y361" s="252"/>
      <c r="Z361" s="252"/>
      <c r="AA361" s="252"/>
      <c r="AB361" s="252"/>
      <c r="AC361" s="252"/>
      <c r="AD361" s="252"/>
      <c r="AE361" s="252"/>
    </row>
    <row r="362" spans="1:31" s="251" customFormat="1" ht="18" customHeight="1">
      <c r="A362" s="377"/>
      <c r="B362" s="377"/>
      <c r="C362" s="377"/>
      <c r="D362" s="377"/>
      <c r="E362" s="377"/>
      <c r="F362" s="377"/>
      <c r="G362" s="377"/>
      <c r="H362" s="377"/>
      <c r="I362" s="377"/>
      <c r="J362" s="377"/>
      <c r="K362" s="377"/>
      <c r="L362" s="377"/>
      <c r="M362" s="377"/>
      <c r="N362" s="377"/>
      <c r="O362" s="377"/>
      <c r="P362" s="377"/>
      <c r="Q362" s="377"/>
      <c r="R362" s="377"/>
      <c r="S362" s="377"/>
      <c r="T362" s="377"/>
      <c r="U362" s="377"/>
      <c r="V362" s="252"/>
      <c r="W362" s="252"/>
      <c r="X362" s="252"/>
      <c r="Y362" s="252"/>
      <c r="Z362" s="252"/>
      <c r="AA362" s="252"/>
      <c r="AB362" s="252"/>
      <c r="AC362" s="252"/>
      <c r="AD362" s="252"/>
      <c r="AE362" s="252"/>
    </row>
    <row r="363" spans="1:31" s="251" customFormat="1" ht="18" customHeight="1">
      <c r="A363" s="377"/>
      <c r="B363" s="377"/>
      <c r="C363" s="377"/>
      <c r="D363" s="377"/>
      <c r="E363" s="377"/>
      <c r="F363" s="377"/>
      <c r="G363" s="377"/>
      <c r="H363" s="377"/>
      <c r="I363" s="377"/>
      <c r="J363" s="377"/>
      <c r="K363" s="377"/>
      <c r="L363" s="377"/>
      <c r="M363" s="377"/>
      <c r="N363" s="377"/>
      <c r="O363" s="377"/>
      <c r="P363" s="377"/>
      <c r="Q363" s="377"/>
      <c r="R363" s="377"/>
      <c r="S363" s="377"/>
      <c r="T363" s="377"/>
      <c r="U363" s="377"/>
      <c r="V363" s="252"/>
      <c r="W363" s="252"/>
      <c r="X363" s="252"/>
      <c r="Y363" s="252"/>
      <c r="Z363" s="252"/>
      <c r="AA363" s="252"/>
      <c r="AB363" s="252"/>
      <c r="AC363" s="252"/>
      <c r="AD363" s="252"/>
      <c r="AE363" s="252"/>
    </row>
    <row r="364" spans="1:31" s="251" customFormat="1" ht="18" customHeight="1">
      <c r="A364" s="377"/>
      <c r="B364" s="377"/>
      <c r="C364" s="377"/>
      <c r="D364" s="377"/>
      <c r="E364" s="377"/>
      <c r="F364" s="377"/>
      <c r="G364" s="377"/>
      <c r="H364" s="377"/>
      <c r="I364" s="377"/>
      <c r="J364" s="377"/>
      <c r="K364" s="377"/>
      <c r="L364" s="377"/>
      <c r="M364" s="377"/>
      <c r="N364" s="377"/>
      <c r="O364" s="377"/>
      <c r="P364" s="377"/>
      <c r="Q364" s="377"/>
      <c r="R364" s="377"/>
      <c r="S364" s="377"/>
      <c r="T364" s="377"/>
      <c r="U364" s="377"/>
      <c r="V364" s="252"/>
      <c r="W364" s="252"/>
      <c r="X364" s="252"/>
      <c r="Y364" s="252"/>
      <c r="Z364" s="252"/>
      <c r="AA364" s="252"/>
      <c r="AB364" s="252"/>
      <c r="AC364" s="252"/>
      <c r="AD364" s="252"/>
      <c r="AE364" s="252"/>
    </row>
    <row r="365" spans="1:31" s="251" customFormat="1" ht="18" customHeight="1">
      <c r="A365" s="377"/>
      <c r="B365" s="377"/>
      <c r="C365" s="377"/>
      <c r="D365" s="377"/>
      <c r="E365" s="377"/>
      <c r="F365" s="377"/>
      <c r="G365" s="377"/>
      <c r="H365" s="377"/>
      <c r="I365" s="377"/>
      <c r="J365" s="377"/>
      <c r="K365" s="377"/>
      <c r="L365" s="377"/>
      <c r="M365" s="377"/>
      <c r="N365" s="377"/>
      <c r="O365" s="377"/>
      <c r="P365" s="377"/>
      <c r="Q365" s="377"/>
      <c r="R365" s="377"/>
      <c r="S365" s="377"/>
      <c r="T365" s="377"/>
      <c r="U365" s="377"/>
      <c r="V365" s="252"/>
      <c r="W365" s="252"/>
      <c r="X365" s="252"/>
      <c r="Y365" s="252"/>
      <c r="Z365" s="252"/>
      <c r="AA365" s="252"/>
      <c r="AB365" s="252"/>
      <c r="AC365" s="252"/>
      <c r="AD365" s="252"/>
      <c r="AE365" s="252"/>
    </row>
    <row r="366" spans="1:31" s="251" customFormat="1" ht="18" customHeight="1">
      <c r="A366" s="377"/>
      <c r="B366" s="377"/>
      <c r="C366" s="377"/>
      <c r="D366" s="377"/>
      <c r="E366" s="377"/>
      <c r="F366" s="377"/>
      <c r="G366" s="377"/>
      <c r="H366" s="377"/>
      <c r="I366" s="377"/>
      <c r="J366" s="377"/>
      <c r="K366" s="377"/>
      <c r="L366" s="377"/>
      <c r="M366" s="377"/>
      <c r="N366" s="377"/>
      <c r="O366" s="377"/>
      <c r="P366" s="377"/>
      <c r="Q366" s="377"/>
      <c r="R366" s="377"/>
      <c r="S366" s="377"/>
      <c r="T366" s="377"/>
      <c r="U366" s="377"/>
      <c r="V366" s="252"/>
      <c r="W366" s="252"/>
      <c r="X366" s="252"/>
      <c r="Y366" s="252"/>
      <c r="Z366" s="252"/>
      <c r="AA366" s="252"/>
      <c r="AB366" s="252"/>
      <c r="AC366" s="252"/>
      <c r="AD366" s="252"/>
      <c r="AE366" s="252"/>
    </row>
    <row r="367" spans="1:31" s="251" customFormat="1" ht="18" customHeight="1">
      <c r="A367" s="377"/>
      <c r="B367" s="377"/>
      <c r="C367" s="377"/>
      <c r="D367" s="377"/>
      <c r="E367" s="377"/>
      <c r="F367" s="377"/>
      <c r="G367" s="377"/>
      <c r="H367" s="377"/>
      <c r="I367" s="377"/>
      <c r="J367" s="377"/>
      <c r="K367" s="377"/>
      <c r="L367" s="377"/>
      <c r="M367" s="377"/>
      <c r="N367" s="377"/>
      <c r="O367" s="377"/>
      <c r="P367" s="377"/>
      <c r="Q367" s="377"/>
      <c r="R367" s="377"/>
      <c r="S367" s="377"/>
      <c r="T367" s="377"/>
      <c r="U367" s="377"/>
      <c r="V367" s="252"/>
      <c r="W367" s="252"/>
      <c r="X367" s="252"/>
      <c r="Y367" s="252"/>
      <c r="Z367" s="252"/>
      <c r="AA367" s="252"/>
      <c r="AB367" s="252"/>
      <c r="AC367" s="252"/>
      <c r="AD367" s="252"/>
      <c r="AE367" s="252"/>
    </row>
    <row r="368" spans="1:31" s="251" customFormat="1" ht="18" customHeight="1">
      <c r="A368" s="377"/>
      <c r="B368" s="377"/>
      <c r="C368" s="377"/>
      <c r="D368" s="377"/>
      <c r="E368" s="377"/>
      <c r="F368" s="377"/>
      <c r="G368" s="377"/>
      <c r="H368" s="377"/>
      <c r="I368" s="377"/>
      <c r="J368" s="377"/>
      <c r="K368" s="377"/>
      <c r="L368" s="377"/>
      <c r="M368" s="377"/>
      <c r="N368" s="377"/>
      <c r="O368" s="377"/>
      <c r="P368" s="377"/>
      <c r="Q368" s="377"/>
      <c r="R368" s="377"/>
      <c r="S368" s="377"/>
      <c r="T368" s="377"/>
      <c r="U368" s="377"/>
      <c r="V368" s="252"/>
      <c r="W368" s="252"/>
      <c r="X368" s="252"/>
      <c r="Y368" s="252"/>
      <c r="Z368" s="252"/>
      <c r="AA368" s="252"/>
      <c r="AB368" s="252"/>
      <c r="AC368" s="252"/>
      <c r="AD368" s="252"/>
      <c r="AE368" s="252"/>
    </row>
    <row r="369" spans="1:31" s="251" customFormat="1" ht="18" customHeight="1">
      <c r="A369" s="377"/>
      <c r="B369" s="377"/>
      <c r="C369" s="377"/>
      <c r="D369" s="377"/>
      <c r="E369" s="377"/>
      <c r="F369" s="377"/>
      <c r="G369" s="377"/>
      <c r="H369" s="377"/>
      <c r="I369" s="377"/>
      <c r="J369" s="377"/>
      <c r="K369" s="377"/>
      <c r="L369" s="377"/>
      <c r="M369" s="377"/>
      <c r="N369" s="377"/>
      <c r="O369" s="377"/>
      <c r="P369" s="377"/>
      <c r="Q369" s="377"/>
      <c r="R369" s="377"/>
      <c r="S369" s="377"/>
      <c r="T369" s="377"/>
      <c r="U369" s="377"/>
      <c r="V369" s="252"/>
      <c r="W369" s="252"/>
      <c r="X369" s="252"/>
      <c r="Y369" s="252"/>
      <c r="Z369" s="252"/>
      <c r="AA369" s="252"/>
      <c r="AB369" s="252"/>
      <c r="AC369" s="252"/>
      <c r="AD369" s="252"/>
      <c r="AE369" s="252"/>
    </row>
    <row r="370" spans="1:31" s="251" customFormat="1" ht="18" customHeight="1">
      <c r="A370" s="377"/>
      <c r="B370" s="377"/>
      <c r="C370" s="377"/>
      <c r="D370" s="377"/>
      <c r="E370" s="377"/>
      <c r="F370" s="377"/>
      <c r="G370" s="377"/>
      <c r="H370" s="377"/>
      <c r="I370" s="377"/>
      <c r="J370" s="377"/>
      <c r="K370" s="377"/>
      <c r="L370" s="377"/>
      <c r="M370" s="377"/>
      <c r="N370" s="377"/>
      <c r="O370" s="377"/>
      <c r="P370" s="377"/>
      <c r="Q370" s="377"/>
      <c r="R370" s="377"/>
      <c r="S370" s="377"/>
      <c r="T370" s="377"/>
      <c r="U370" s="377"/>
      <c r="V370" s="252"/>
      <c r="W370" s="252"/>
      <c r="X370" s="252"/>
      <c r="Y370" s="252"/>
      <c r="Z370" s="252"/>
      <c r="AA370" s="252"/>
      <c r="AB370" s="252"/>
      <c r="AC370" s="252"/>
      <c r="AD370" s="252"/>
      <c r="AE370" s="252"/>
    </row>
    <row r="371" spans="1:31" s="251" customFormat="1" ht="18" customHeight="1">
      <c r="A371" s="377"/>
      <c r="B371" s="377"/>
      <c r="C371" s="377"/>
      <c r="D371" s="377"/>
      <c r="E371" s="377"/>
      <c r="F371" s="377"/>
      <c r="G371" s="377"/>
      <c r="H371" s="377"/>
      <c r="I371" s="377"/>
      <c r="J371" s="377"/>
      <c r="K371" s="377"/>
      <c r="L371" s="377"/>
      <c r="M371" s="377"/>
      <c r="N371" s="377"/>
      <c r="O371" s="377"/>
      <c r="P371" s="377"/>
      <c r="Q371" s="377"/>
      <c r="R371" s="377"/>
      <c r="S371" s="377"/>
      <c r="T371" s="377"/>
      <c r="U371" s="377"/>
      <c r="V371" s="252"/>
      <c r="W371" s="252"/>
      <c r="X371" s="252"/>
      <c r="Y371" s="252"/>
      <c r="Z371" s="252"/>
      <c r="AA371" s="252"/>
      <c r="AB371" s="252"/>
      <c r="AC371" s="252"/>
      <c r="AD371" s="252"/>
      <c r="AE371" s="252"/>
    </row>
    <row r="372" spans="1:31" s="251" customFormat="1" ht="18" customHeight="1">
      <c r="A372" s="377"/>
      <c r="B372" s="377"/>
      <c r="C372" s="377"/>
      <c r="D372" s="377"/>
      <c r="E372" s="377"/>
      <c r="F372" s="377"/>
      <c r="G372" s="377"/>
      <c r="H372" s="377"/>
      <c r="I372" s="377"/>
      <c r="J372" s="377"/>
      <c r="K372" s="377"/>
      <c r="L372" s="377"/>
      <c r="M372" s="377"/>
      <c r="N372" s="377"/>
      <c r="O372" s="377"/>
      <c r="P372" s="377"/>
      <c r="Q372" s="377"/>
      <c r="R372" s="377"/>
      <c r="S372" s="377"/>
      <c r="T372" s="377"/>
      <c r="U372" s="377"/>
      <c r="V372" s="252"/>
      <c r="W372" s="252"/>
      <c r="X372" s="252"/>
      <c r="Y372" s="252"/>
      <c r="Z372" s="252"/>
      <c r="AA372" s="252"/>
      <c r="AB372" s="252"/>
      <c r="AC372" s="252"/>
      <c r="AD372" s="252"/>
      <c r="AE372" s="252"/>
    </row>
    <row r="373" spans="1:31" s="251" customFormat="1" ht="18" customHeight="1">
      <c r="A373" s="377"/>
      <c r="B373" s="377"/>
      <c r="C373" s="377"/>
      <c r="D373" s="377"/>
      <c r="E373" s="377"/>
      <c r="F373" s="377"/>
      <c r="G373" s="377"/>
      <c r="H373" s="377"/>
      <c r="I373" s="377"/>
      <c r="J373" s="377"/>
      <c r="K373" s="377"/>
      <c r="L373" s="377"/>
      <c r="M373" s="377"/>
      <c r="N373" s="377"/>
      <c r="O373" s="377"/>
      <c r="P373" s="377"/>
      <c r="Q373" s="377"/>
      <c r="R373" s="377"/>
      <c r="S373" s="377"/>
      <c r="T373" s="377"/>
      <c r="U373" s="377"/>
      <c r="V373" s="252"/>
      <c r="W373" s="252"/>
      <c r="X373" s="252"/>
      <c r="Y373" s="252"/>
      <c r="Z373" s="252"/>
      <c r="AA373" s="252"/>
      <c r="AB373" s="252"/>
      <c r="AC373" s="252"/>
      <c r="AD373" s="252"/>
      <c r="AE373" s="252"/>
    </row>
    <row r="374" spans="1:31" ht="24" customHeight="1">
      <c r="A374" s="276"/>
      <c r="B374" s="276"/>
      <c r="C374" s="287"/>
      <c r="D374" s="276"/>
      <c r="E374" s="276"/>
      <c r="F374" s="276"/>
      <c r="G374" s="276"/>
      <c r="H374" s="276"/>
      <c r="I374" s="276"/>
      <c r="J374" s="276"/>
      <c r="K374" s="276"/>
      <c r="L374" s="276"/>
      <c r="M374" s="323"/>
      <c r="N374" s="323"/>
      <c r="O374" s="276"/>
      <c r="P374" s="323"/>
      <c r="Q374" s="323"/>
      <c r="R374" s="276"/>
      <c r="S374" s="323"/>
      <c r="T374" s="276"/>
      <c r="U374" s="276"/>
    </row>
    <row r="375" spans="1:31" ht="22.5" customHeight="1">
      <c r="A375" s="953" t="s">
        <v>336</v>
      </c>
      <c r="B375" s="954"/>
      <c r="C375" s="954"/>
      <c r="D375" s="954"/>
      <c r="E375" s="954"/>
      <c r="F375" s="954"/>
      <c r="G375" s="954"/>
      <c r="H375" s="954"/>
      <c r="I375" s="954"/>
      <c r="J375" s="954"/>
      <c r="K375" s="954"/>
      <c r="L375" s="954"/>
      <c r="M375" s="954"/>
      <c r="N375" s="954"/>
      <c r="O375" s="954"/>
      <c r="P375" s="954"/>
      <c r="Q375" s="954"/>
      <c r="R375" s="954"/>
      <c r="S375" s="954"/>
      <c r="T375" s="954"/>
      <c r="U375" s="955"/>
    </row>
    <row r="376" spans="1:31" s="251" customFormat="1" ht="9" customHeight="1" thickBot="1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43"/>
      <c r="T376" s="44"/>
      <c r="U376" s="44"/>
      <c r="V376" s="252"/>
      <c r="W376" s="252"/>
      <c r="X376" s="252"/>
      <c r="Y376" s="252"/>
      <c r="Z376" s="252"/>
      <c r="AA376" s="252"/>
      <c r="AB376" s="252"/>
      <c r="AC376" s="252"/>
      <c r="AD376" s="252"/>
      <c r="AE376" s="252"/>
    </row>
    <row r="377" spans="1:31" s="251" customFormat="1" ht="26.25" customHeight="1">
      <c r="A377" s="992" t="s">
        <v>163</v>
      </c>
      <c r="B377" s="949" t="s">
        <v>49</v>
      </c>
      <c r="C377" s="950"/>
      <c r="D377" s="945" t="s">
        <v>174</v>
      </c>
      <c r="E377" s="1040" t="s">
        <v>184</v>
      </c>
      <c r="F377" s="951" t="s">
        <v>176</v>
      </c>
      <c r="G377" s="951" t="s">
        <v>177</v>
      </c>
      <c r="H377" s="951" t="s">
        <v>178</v>
      </c>
      <c r="I377" s="951" t="s">
        <v>185</v>
      </c>
      <c r="J377" s="1015" t="s">
        <v>161</v>
      </c>
      <c r="K377" s="1016"/>
      <c r="L377" s="956"/>
      <c r="M377" s="943" t="s">
        <v>183</v>
      </c>
      <c r="N377" s="943"/>
      <c r="O377" s="1044" t="s">
        <v>155</v>
      </c>
      <c r="P377" s="964" t="s">
        <v>175</v>
      </c>
      <c r="Q377" s="965"/>
      <c r="R377" s="966" t="s">
        <v>182</v>
      </c>
      <c r="S377" s="959" t="s">
        <v>164</v>
      </c>
      <c r="T377" s="960"/>
      <c r="U377" s="972" t="s">
        <v>337</v>
      </c>
      <c r="V377" s="252"/>
      <c r="W377" s="252"/>
      <c r="X377" s="252"/>
      <c r="Y377" s="252"/>
      <c r="Z377" s="252"/>
      <c r="AA377" s="252"/>
      <c r="AB377" s="252"/>
      <c r="AC377" s="252"/>
      <c r="AD377" s="252"/>
      <c r="AE377" s="252"/>
    </row>
    <row r="378" spans="1:31" s="251" customFormat="1" ht="23.25" customHeight="1">
      <c r="A378" s="993"/>
      <c r="B378" s="475" t="s">
        <v>172</v>
      </c>
      <c r="C378" s="476" t="s">
        <v>154</v>
      </c>
      <c r="D378" s="946"/>
      <c r="E378" s="1041"/>
      <c r="F378" s="952"/>
      <c r="G378" s="952"/>
      <c r="H378" s="952"/>
      <c r="I378" s="952"/>
      <c r="J378" s="739" t="s">
        <v>179</v>
      </c>
      <c r="K378" s="739" t="s">
        <v>180</v>
      </c>
      <c r="L378" s="739" t="s">
        <v>181</v>
      </c>
      <c r="M378" s="548" t="s">
        <v>172</v>
      </c>
      <c r="N378" s="463" t="s">
        <v>154</v>
      </c>
      <c r="O378" s="1051"/>
      <c r="P378" s="457" t="s">
        <v>172</v>
      </c>
      <c r="Q378" s="354" t="s">
        <v>154</v>
      </c>
      <c r="R378" s="1028"/>
      <c r="S378" s="617" t="s">
        <v>173</v>
      </c>
      <c r="T378" s="469" t="s">
        <v>154</v>
      </c>
      <c r="U378" s="973"/>
      <c r="V378" s="252"/>
      <c r="W378" s="252"/>
      <c r="X378" s="252"/>
      <c r="Y378" s="252"/>
      <c r="Z378" s="252"/>
      <c r="AA378" s="252"/>
      <c r="AB378" s="252"/>
      <c r="AC378" s="252"/>
      <c r="AD378" s="252"/>
      <c r="AE378" s="252"/>
    </row>
    <row r="379" spans="1:31" s="251" customFormat="1" ht="17.25" customHeight="1">
      <c r="A379" s="1036"/>
      <c r="B379" s="495" t="s">
        <v>82</v>
      </c>
      <c r="C379" s="495" t="s">
        <v>165</v>
      </c>
      <c r="D379" s="495" t="s">
        <v>166</v>
      </c>
      <c r="E379" s="539" t="s">
        <v>87</v>
      </c>
      <c r="F379" s="539" t="s">
        <v>79</v>
      </c>
      <c r="G379" s="539" t="s">
        <v>80</v>
      </c>
      <c r="H379" s="539" t="s">
        <v>153</v>
      </c>
      <c r="I379" s="539" t="s">
        <v>160</v>
      </c>
      <c r="J379" s="539" t="s">
        <v>162</v>
      </c>
      <c r="K379" s="539" t="s">
        <v>83</v>
      </c>
      <c r="L379" s="539" t="s">
        <v>186</v>
      </c>
      <c r="M379" s="550" t="s">
        <v>187</v>
      </c>
      <c r="N379" s="539" t="s">
        <v>81</v>
      </c>
      <c r="O379" s="550" t="s">
        <v>188</v>
      </c>
      <c r="P379" s="327" t="s">
        <v>85</v>
      </c>
      <c r="Q379" s="327" t="s">
        <v>189</v>
      </c>
      <c r="R379" s="841" t="s">
        <v>190</v>
      </c>
      <c r="S379" s="679" t="s">
        <v>191</v>
      </c>
      <c r="T379" s="679" t="s">
        <v>192</v>
      </c>
      <c r="U379" s="679" t="s">
        <v>193</v>
      </c>
      <c r="V379" s="252"/>
      <c r="W379" s="252"/>
      <c r="X379" s="252"/>
      <c r="Y379" s="252"/>
      <c r="Z379" s="252"/>
      <c r="AA379" s="252"/>
      <c r="AB379" s="252"/>
      <c r="AC379" s="252"/>
      <c r="AD379" s="252"/>
      <c r="AE379" s="252"/>
    </row>
    <row r="380" spans="1:31" s="251" customFormat="1" ht="17.25" customHeight="1">
      <c r="A380" s="813" t="s">
        <v>171</v>
      </c>
      <c r="B380" s="814">
        <f>SUM(B381:B385)</f>
        <v>3544</v>
      </c>
      <c r="C380" s="692">
        <f>SUM(C381:C385)</f>
        <v>3663</v>
      </c>
      <c r="D380" s="705">
        <f>SUM(D381:D385)</f>
        <v>7207</v>
      </c>
      <c r="E380" s="822">
        <f>SUM(E381:E385)</f>
        <v>155</v>
      </c>
      <c r="F380" s="823">
        <f>SUM(F381:F385)</f>
        <v>597</v>
      </c>
      <c r="G380" s="823">
        <f t="shared" ref="G380:O380" si="25">SUM(G381:G385)</f>
        <v>7</v>
      </c>
      <c r="H380" s="823">
        <f t="shared" si="25"/>
        <v>0</v>
      </c>
      <c r="I380" s="823">
        <f t="shared" si="25"/>
        <v>32</v>
      </c>
      <c r="J380" s="823">
        <f t="shared" si="25"/>
        <v>53</v>
      </c>
      <c r="K380" s="823">
        <f t="shared" si="25"/>
        <v>2</v>
      </c>
      <c r="L380" s="823">
        <f t="shared" si="25"/>
        <v>10</v>
      </c>
      <c r="M380" s="826">
        <f>SUM(M381:M385)</f>
        <v>856</v>
      </c>
      <c r="N380" s="823">
        <f t="shared" si="25"/>
        <v>9</v>
      </c>
      <c r="O380" s="829">
        <f t="shared" si="25"/>
        <v>865</v>
      </c>
      <c r="P380" s="363">
        <f t="shared" ref="P380:U380" si="26">SUM(P381:P385)</f>
        <v>172</v>
      </c>
      <c r="Q380" s="369">
        <f t="shared" si="26"/>
        <v>5</v>
      </c>
      <c r="R380" s="832">
        <f t="shared" si="26"/>
        <v>177</v>
      </c>
      <c r="S380" s="470">
        <f t="shared" si="26"/>
        <v>2516</v>
      </c>
      <c r="T380" s="471">
        <f t="shared" si="26"/>
        <v>3649</v>
      </c>
      <c r="U380" s="473">
        <f t="shared" si="26"/>
        <v>6165</v>
      </c>
      <c r="V380" s="252"/>
      <c r="W380" s="252"/>
      <c r="X380" s="252"/>
      <c r="Y380" s="252"/>
      <c r="Z380" s="252"/>
      <c r="AA380" s="252"/>
      <c r="AB380" s="252"/>
      <c r="AC380" s="252"/>
      <c r="AD380" s="252"/>
      <c r="AE380" s="252"/>
    </row>
    <row r="381" spans="1:31" s="43" customFormat="1" ht="15" customHeight="1">
      <c r="A381" s="779" t="s">
        <v>205</v>
      </c>
      <c r="B381" s="815">
        <v>998</v>
      </c>
      <c r="C381" s="816">
        <v>924</v>
      </c>
      <c r="D381" s="817">
        <f>SUM(B381:C381)</f>
        <v>1922</v>
      </c>
      <c r="E381" s="596">
        <v>34</v>
      </c>
      <c r="F381" s="596">
        <v>268</v>
      </c>
      <c r="G381" s="596">
        <v>0</v>
      </c>
      <c r="H381" s="596">
        <v>0</v>
      </c>
      <c r="I381" s="596">
        <v>11</v>
      </c>
      <c r="J381" s="596">
        <v>7</v>
      </c>
      <c r="K381" s="596">
        <v>0</v>
      </c>
      <c r="L381" s="596">
        <v>4</v>
      </c>
      <c r="M381" s="827">
        <f>SUM(E381:L381)</f>
        <v>324</v>
      </c>
      <c r="N381" s="824">
        <v>4</v>
      </c>
      <c r="O381" s="830">
        <f>SUM(M381:N381)</f>
        <v>328</v>
      </c>
      <c r="P381" s="370">
        <v>3</v>
      </c>
      <c r="Q381" s="351">
        <v>0</v>
      </c>
      <c r="R381" s="833">
        <f>SUM(P381:Q381)</f>
        <v>3</v>
      </c>
      <c r="S381" s="835">
        <f t="shared" ref="S381:T385" si="27">+B381-M381-P381</f>
        <v>671</v>
      </c>
      <c r="T381" s="836">
        <f t="shared" si="27"/>
        <v>920</v>
      </c>
      <c r="U381" s="837">
        <f>+S381+T381</f>
        <v>1591</v>
      </c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</row>
    <row r="382" spans="1:31" s="43" customFormat="1" ht="15" customHeight="1">
      <c r="A382" s="779" t="s">
        <v>207</v>
      </c>
      <c r="B382" s="818">
        <v>1018</v>
      </c>
      <c r="C382" s="816">
        <v>874</v>
      </c>
      <c r="D382" s="817">
        <f>SUM(B382:C382)</f>
        <v>1892</v>
      </c>
      <c r="E382" s="596">
        <v>44</v>
      </c>
      <c r="F382" s="596">
        <v>134</v>
      </c>
      <c r="G382" s="596">
        <v>2</v>
      </c>
      <c r="H382" s="596">
        <v>0</v>
      </c>
      <c r="I382" s="596">
        <v>1</v>
      </c>
      <c r="J382" s="596">
        <v>25</v>
      </c>
      <c r="K382" s="596">
        <v>0</v>
      </c>
      <c r="L382" s="596">
        <v>2</v>
      </c>
      <c r="M382" s="827">
        <f>SUM(E382:L382)</f>
        <v>208</v>
      </c>
      <c r="N382" s="824">
        <v>0</v>
      </c>
      <c r="O382" s="830">
        <f>SUM(M382:N382)</f>
        <v>208</v>
      </c>
      <c r="P382" s="370">
        <v>0</v>
      </c>
      <c r="Q382" s="351">
        <v>0</v>
      </c>
      <c r="R382" s="833">
        <f>SUM(P382:Q382)</f>
        <v>0</v>
      </c>
      <c r="S382" s="835">
        <f t="shared" si="27"/>
        <v>810</v>
      </c>
      <c r="T382" s="836">
        <f t="shared" si="27"/>
        <v>874</v>
      </c>
      <c r="U382" s="837">
        <f>+S382+T382</f>
        <v>1684</v>
      </c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</row>
    <row r="383" spans="1:31" s="454" customFormat="1" ht="15" customHeight="1">
      <c r="A383" s="779" t="s">
        <v>208</v>
      </c>
      <c r="B383" s="818">
        <v>553</v>
      </c>
      <c r="C383" s="816">
        <v>632</v>
      </c>
      <c r="D383" s="817">
        <f>SUM(B383:C383)</f>
        <v>1185</v>
      </c>
      <c r="E383" s="596">
        <v>21</v>
      </c>
      <c r="F383" s="596">
        <v>44</v>
      </c>
      <c r="G383" s="596">
        <v>0</v>
      </c>
      <c r="H383" s="596">
        <v>0</v>
      </c>
      <c r="I383" s="596">
        <v>12</v>
      </c>
      <c r="J383" s="596">
        <v>5</v>
      </c>
      <c r="K383" s="596">
        <v>0</v>
      </c>
      <c r="L383" s="596">
        <v>0</v>
      </c>
      <c r="M383" s="827">
        <f>SUM(E383:L383)</f>
        <v>82</v>
      </c>
      <c r="N383" s="824">
        <v>3</v>
      </c>
      <c r="O383" s="830">
        <f>SUM(M383:N383)</f>
        <v>85</v>
      </c>
      <c r="P383" s="452">
        <v>166</v>
      </c>
      <c r="Q383" s="453">
        <v>4</v>
      </c>
      <c r="R383" s="833">
        <f>SUM(P383:Q383)</f>
        <v>170</v>
      </c>
      <c r="S383" s="835">
        <f t="shared" si="27"/>
        <v>305</v>
      </c>
      <c r="T383" s="836">
        <f t="shared" si="27"/>
        <v>625</v>
      </c>
      <c r="U383" s="837">
        <f>+S383+T383</f>
        <v>930</v>
      </c>
    </row>
    <row r="384" spans="1:31" s="43" customFormat="1" ht="15" customHeight="1">
      <c r="A384" s="779" t="s">
        <v>209</v>
      </c>
      <c r="B384" s="818">
        <v>681</v>
      </c>
      <c r="C384" s="816">
        <v>1133</v>
      </c>
      <c r="D384" s="817">
        <f>SUM(B384:C384)</f>
        <v>1814</v>
      </c>
      <c r="E384" s="596">
        <v>33</v>
      </c>
      <c r="F384" s="596">
        <v>101</v>
      </c>
      <c r="G384" s="596">
        <v>5</v>
      </c>
      <c r="H384" s="596">
        <v>0</v>
      </c>
      <c r="I384" s="596">
        <v>5</v>
      </c>
      <c r="J384" s="596">
        <v>9</v>
      </c>
      <c r="K384" s="596">
        <v>1</v>
      </c>
      <c r="L384" s="596">
        <v>2</v>
      </c>
      <c r="M384" s="827">
        <f>SUM(E384:L384)</f>
        <v>156</v>
      </c>
      <c r="N384" s="824">
        <v>1</v>
      </c>
      <c r="O384" s="830">
        <f>SUM(M384:N384)</f>
        <v>157</v>
      </c>
      <c r="P384" s="370">
        <v>0</v>
      </c>
      <c r="Q384" s="351">
        <v>1</v>
      </c>
      <c r="R384" s="833">
        <f>SUM(P384:Q384)</f>
        <v>1</v>
      </c>
      <c r="S384" s="835">
        <f t="shared" si="27"/>
        <v>525</v>
      </c>
      <c r="T384" s="836">
        <f t="shared" si="27"/>
        <v>1131</v>
      </c>
      <c r="U384" s="837">
        <f>+S384+T384</f>
        <v>1656</v>
      </c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</row>
    <row r="385" spans="1:31" s="43" customFormat="1" ht="15" customHeight="1" thickBot="1">
      <c r="A385" s="779" t="s">
        <v>206</v>
      </c>
      <c r="B385" s="819">
        <v>294</v>
      </c>
      <c r="C385" s="820">
        <v>100</v>
      </c>
      <c r="D385" s="821">
        <f>SUM(B385:C385)</f>
        <v>394</v>
      </c>
      <c r="E385" s="598">
        <v>23</v>
      </c>
      <c r="F385" s="599">
        <v>50</v>
      </c>
      <c r="G385" s="599">
        <v>0</v>
      </c>
      <c r="H385" s="599">
        <v>0</v>
      </c>
      <c r="I385" s="599">
        <v>3</v>
      </c>
      <c r="J385" s="599">
        <v>7</v>
      </c>
      <c r="K385" s="599">
        <v>1</v>
      </c>
      <c r="L385" s="599">
        <v>2</v>
      </c>
      <c r="M385" s="828">
        <f>SUM(E385:L385)</f>
        <v>86</v>
      </c>
      <c r="N385" s="825">
        <v>1</v>
      </c>
      <c r="O385" s="831">
        <f>SUM(M385:N385)</f>
        <v>87</v>
      </c>
      <c r="P385" s="371">
        <v>3</v>
      </c>
      <c r="Q385" s="352">
        <v>0</v>
      </c>
      <c r="R385" s="834">
        <f>SUM(P385:Q385)</f>
        <v>3</v>
      </c>
      <c r="S385" s="838">
        <f t="shared" si="27"/>
        <v>205</v>
      </c>
      <c r="T385" s="839">
        <f t="shared" si="27"/>
        <v>99</v>
      </c>
      <c r="U385" s="840">
        <f>+S385+T385</f>
        <v>304</v>
      </c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</row>
    <row r="386" spans="1:31" s="43" customFormat="1" ht="10.5" customHeight="1">
      <c r="A386" s="961" t="s">
        <v>335</v>
      </c>
      <c r="B386" s="961"/>
      <c r="C386" s="961"/>
      <c r="D386" s="961"/>
      <c r="E386" s="961"/>
      <c r="F386" s="961"/>
      <c r="G386" s="961"/>
      <c r="H386" s="961"/>
      <c r="I386" s="961"/>
      <c r="J386" s="961"/>
      <c r="K386" s="961"/>
      <c r="L386" s="961"/>
      <c r="M386" s="961"/>
      <c r="N386" s="961"/>
      <c r="O386" s="961"/>
      <c r="P386" s="961"/>
      <c r="Q386" s="961"/>
      <c r="R386" s="961"/>
      <c r="S386" s="961"/>
      <c r="T386" s="961"/>
      <c r="U386" s="961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</row>
    <row r="387" spans="1:31" s="43" customFormat="1" ht="10.5" customHeight="1">
      <c r="A387" s="1046"/>
      <c r="B387" s="1046"/>
      <c r="C387" s="1046"/>
      <c r="D387" s="1046"/>
      <c r="E387" s="1046"/>
      <c r="F387" s="1046"/>
      <c r="G387" s="1046"/>
      <c r="H387" s="1046"/>
      <c r="I387" s="250"/>
      <c r="J387" s="250"/>
      <c r="K387" s="250"/>
      <c r="L387" s="250"/>
      <c r="M387" s="250"/>
      <c r="N387" s="250"/>
      <c r="O387" s="250"/>
      <c r="P387" s="250"/>
      <c r="Q387" s="250"/>
      <c r="R387" s="250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</row>
    <row r="388" spans="1:31" s="43" customFormat="1" ht="10.5" customHeight="1">
      <c r="A388" s="249"/>
      <c r="B388" s="250"/>
      <c r="C388" s="250"/>
      <c r="D388" s="250"/>
      <c r="E388" s="250"/>
      <c r="F388" s="250"/>
      <c r="G388" s="250"/>
      <c r="H388" s="250"/>
      <c r="I388" s="250"/>
      <c r="J388" s="250"/>
      <c r="K388" s="250"/>
      <c r="L388" s="250"/>
      <c r="M388" s="250"/>
      <c r="N388" s="250"/>
      <c r="O388" s="250"/>
      <c r="P388" s="250"/>
      <c r="Q388" s="250"/>
      <c r="R388" s="250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</row>
    <row r="389" spans="1:31" s="43" customFormat="1" ht="10.5" customHeight="1">
      <c r="A389" s="249"/>
      <c r="B389" s="250"/>
      <c r="C389" s="250"/>
      <c r="D389" s="250"/>
      <c r="E389" s="250"/>
      <c r="F389" s="250"/>
      <c r="G389" s="250"/>
      <c r="H389" s="250"/>
      <c r="I389" s="250"/>
      <c r="J389" s="250"/>
      <c r="K389" s="250"/>
      <c r="L389" s="250"/>
      <c r="M389" s="250"/>
      <c r="N389" s="250"/>
      <c r="O389" s="250"/>
      <c r="P389" s="250"/>
      <c r="Q389" s="250"/>
      <c r="R389" s="250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</row>
    <row r="390" spans="1:31" s="43" customFormat="1" ht="10.5" customHeight="1">
      <c r="A390" s="249"/>
      <c r="B390" s="250"/>
      <c r="C390" s="250"/>
      <c r="D390" s="250"/>
      <c r="E390" s="250"/>
      <c r="F390" s="250"/>
      <c r="G390" s="250"/>
      <c r="H390" s="250"/>
      <c r="I390" s="250"/>
      <c r="J390" s="250"/>
      <c r="K390" s="250"/>
      <c r="L390" s="250"/>
      <c r="M390" s="250"/>
      <c r="N390" s="250"/>
      <c r="O390" s="250"/>
      <c r="P390" s="250"/>
      <c r="Q390" s="250"/>
      <c r="R390" s="250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</row>
    <row r="391" spans="1:31" s="43" customFormat="1" ht="10.5" customHeight="1">
      <c r="A391" s="249"/>
      <c r="B391" s="250"/>
      <c r="C391" s="250"/>
      <c r="D391" s="250"/>
      <c r="E391" s="250"/>
      <c r="F391" s="250"/>
      <c r="G391" s="250"/>
      <c r="H391" s="250"/>
      <c r="I391" s="250"/>
      <c r="J391" s="250"/>
      <c r="K391" s="250"/>
      <c r="L391" s="250"/>
      <c r="M391" s="250"/>
      <c r="N391" s="250"/>
      <c r="O391" s="250"/>
      <c r="P391" s="250"/>
      <c r="Q391" s="250"/>
      <c r="R391" s="250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</row>
    <row r="392" spans="1:31" s="43" customFormat="1" ht="10.5" customHeight="1">
      <c r="A392" s="249"/>
      <c r="B392" s="250"/>
      <c r="C392" s="250"/>
      <c r="D392" s="250"/>
      <c r="E392" s="250"/>
      <c r="F392" s="250"/>
      <c r="G392" s="250"/>
      <c r="H392" s="250"/>
      <c r="I392" s="250"/>
      <c r="J392" s="250"/>
      <c r="K392" s="250"/>
      <c r="L392" s="250"/>
      <c r="M392" s="250"/>
      <c r="N392" s="250"/>
      <c r="O392" s="250"/>
      <c r="P392" s="250"/>
      <c r="Q392" s="250"/>
      <c r="R392" s="250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</row>
    <row r="393" spans="1:31" s="43" customFormat="1" ht="10.5" customHeight="1">
      <c r="A393" s="249"/>
      <c r="B393" s="250"/>
      <c r="C393" s="250"/>
      <c r="D393" s="250"/>
      <c r="E393" s="250"/>
      <c r="F393" s="250"/>
      <c r="G393" s="250"/>
      <c r="H393" s="250"/>
      <c r="I393" s="250"/>
      <c r="J393" s="250"/>
      <c r="K393" s="250"/>
      <c r="L393" s="250"/>
      <c r="M393" s="250"/>
      <c r="N393" s="250"/>
      <c r="O393" s="250"/>
      <c r="P393" s="250"/>
      <c r="Q393" s="250"/>
      <c r="R393" s="250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</row>
    <row r="394" spans="1:31" s="43" customFormat="1" ht="10.5" customHeight="1">
      <c r="A394" s="249"/>
      <c r="B394" s="250"/>
      <c r="C394" s="250"/>
      <c r="D394" s="250"/>
      <c r="E394" s="250"/>
      <c r="F394" s="250"/>
      <c r="G394" s="250"/>
      <c r="H394" s="250"/>
      <c r="I394" s="250"/>
      <c r="J394" s="250"/>
      <c r="K394" s="250"/>
      <c r="L394" s="250"/>
      <c r="M394" s="250"/>
      <c r="N394" s="250"/>
      <c r="O394" s="250"/>
      <c r="P394" s="250"/>
      <c r="Q394" s="250"/>
      <c r="R394" s="250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</row>
    <row r="395" spans="1:31" s="43" customFormat="1" ht="10.5" customHeight="1">
      <c r="A395" s="249"/>
      <c r="B395" s="250"/>
      <c r="C395" s="250"/>
      <c r="D395" s="250"/>
      <c r="E395" s="250"/>
      <c r="F395" s="250"/>
      <c r="G395" s="250"/>
      <c r="H395" s="250"/>
      <c r="I395" s="250"/>
      <c r="J395" s="250"/>
      <c r="K395" s="250"/>
      <c r="L395" s="250"/>
      <c r="M395" s="250"/>
      <c r="N395" s="250"/>
      <c r="O395" s="250"/>
      <c r="P395" s="250"/>
      <c r="Q395" s="250"/>
      <c r="R395" s="250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</row>
    <row r="396" spans="1:31" s="43" customFormat="1" ht="10.5" customHeight="1">
      <c r="A396" s="249"/>
      <c r="B396" s="250"/>
      <c r="C396" s="250"/>
      <c r="D396" s="250"/>
      <c r="E396" s="250"/>
      <c r="F396" s="250"/>
      <c r="G396" s="250"/>
      <c r="H396" s="250"/>
      <c r="I396" s="250"/>
      <c r="J396" s="250"/>
      <c r="K396" s="250"/>
      <c r="L396" s="250"/>
      <c r="M396" s="250"/>
      <c r="N396" s="250"/>
      <c r="O396" s="250"/>
      <c r="P396" s="250"/>
      <c r="Q396" s="250"/>
      <c r="R396" s="250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</row>
    <row r="397" spans="1:31" s="43" customFormat="1" ht="10.5" customHeight="1">
      <c r="A397" s="249"/>
      <c r="B397" s="250"/>
      <c r="C397" s="250"/>
      <c r="D397" s="250"/>
      <c r="E397" s="250"/>
      <c r="F397" s="250"/>
      <c r="G397" s="250"/>
      <c r="H397" s="250"/>
      <c r="I397" s="250"/>
      <c r="J397" s="250"/>
      <c r="K397" s="250"/>
      <c r="L397" s="250"/>
      <c r="M397" s="250"/>
      <c r="N397" s="250"/>
      <c r="O397" s="250"/>
      <c r="P397" s="250"/>
      <c r="Q397" s="250"/>
      <c r="R397" s="250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</row>
    <row r="398" spans="1:31" s="43" customFormat="1" ht="10.5" customHeight="1">
      <c r="A398" s="249"/>
      <c r="B398" s="250"/>
      <c r="C398" s="250"/>
      <c r="D398" s="250"/>
      <c r="E398" s="250"/>
      <c r="F398" s="250"/>
      <c r="G398" s="250"/>
      <c r="H398" s="250"/>
      <c r="I398" s="250"/>
      <c r="J398" s="250"/>
      <c r="K398" s="250"/>
      <c r="L398" s="250"/>
      <c r="M398" s="250"/>
      <c r="N398" s="250"/>
      <c r="O398" s="250"/>
      <c r="P398" s="250"/>
      <c r="Q398" s="250"/>
      <c r="R398" s="250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</row>
    <row r="399" spans="1:31" s="43" customFormat="1" ht="10.5" customHeight="1">
      <c r="A399" s="249"/>
      <c r="B399" s="250"/>
      <c r="C399" s="250"/>
      <c r="D399" s="250"/>
      <c r="E399" s="250"/>
      <c r="F399" s="250"/>
      <c r="G399" s="250"/>
      <c r="H399" s="250"/>
      <c r="I399" s="250"/>
      <c r="J399" s="250"/>
      <c r="K399" s="250"/>
      <c r="L399" s="250"/>
      <c r="M399" s="250"/>
      <c r="N399" s="250"/>
      <c r="O399" s="250"/>
      <c r="P399" s="250"/>
      <c r="Q399" s="250"/>
      <c r="R399" s="250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</row>
    <row r="400" spans="1:31" s="43" customFormat="1" ht="10.5" customHeight="1">
      <c r="A400" s="249"/>
      <c r="B400" s="250"/>
      <c r="C400" s="250"/>
      <c r="D400" s="250"/>
      <c r="E400" s="250"/>
      <c r="F400" s="250"/>
      <c r="G400" s="250"/>
      <c r="H400" s="250"/>
      <c r="I400" s="250"/>
      <c r="J400" s="250"/>
      <c r="K400" s="250"/>
      <c r="L400" s="250"/>
      <c r="M400" s="250"/>
      <c r="N400" s="250"/>
      <c r="O400" s="250"/>
      <c r="P400" s="250"/>
      <c r="Q400" s="250"/>
      <c r="R400" s="250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</row>
    <row r="401" spans="1:31" s="43" customFormat="1" ht="10.5" customHeight="1">
      <c r="A401" s="249"/>
      <c r="B401" s="250"/>
      <c r="C401" s="250"/>
      <c r="D401" s="250"/>
      <c r="E401" s="250"/>
      <c r="F401" s="250"/>
      <c r="G401" s="250"/>
      <c r="H401" s="250"/>
      <c r="I401" s="250"/>
      <c r="J401" s="250"/>
      <c r="K401" s="250"/>
      <c r="L401" s="250"/>
      <c r="M401" s="250"/>
      <c r="N401" s="250"/>
      <c r="O401" s="250"/>
      <c r="P401" s="250"/>
      <c r="Q401" s="250"/>
      <c r="R401" s="250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</row>
    <row r="402" spans="1:31" s="43" customFormat="1" ht="10.5" customHeight="1">
      <c r="A402" s="249"/>
      <c r="B402" s="250"/>
      <c r="C402" s="250"/>
      <c r="D402" s="250"/>
      <c r="E402" s="250"/>
      <c r="F402" s="250"/>
      <c r="G402" s="250"/>
      <c r="H402" s="250"/>
      <c r="I402" s="250"/>
      <c r="J402" s="250"/>
      <c r="K402" s="250"/>
      <c r="L402" s="250"/>
      <c r="M402" s="250"/>
      <c r="N402" s="250"/>
      <c r="O402" s="250"/>
      <c r="P402" s="250"/>
      <c r="Q402" s="250"/>
      <c r="R402" s="250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</row>
    <row r="403" spans="1:31" s="43" customFormat="1" ht="6.75" customHeight="1">
      <c r="A403" s="249"/>
      <c r="B403" s="250"/>
      <c r="C403" s="250"/>
      <c r="D403" s="250"/>
      <c r="E403" s="250"/>
      <c r="F403" s="250"/>
      <c r="G403" s="250"/>
      <c r="H403" s="250"/>
      <c r="I403" s="250"/>
      <c r="J403" s="250"/>
      <c r="K403" s="250"/>
      <c r="L403" s="250"/>
      <c r="M403" s="250"/>
      <c r="N403" s="250"/>
      <c r="O403" s="250"/>
      <c r="P403" s="250"/>
      <c r="Q403" s="250"/>
      <c r="R403" s="250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</row>
    <row r="404" spans="1:31" s="254" customFormat="1" ht="21.75" customHeight="1">
      <c r="A404" s="249"/>
      <c r="B404" s="250"/>
      <c r="C404" s="250"/>
      <c r="D404" s="250"/>
      <c r="E404" s="250"/>
      <c r="F404" s="250"/>
      <c r="G404" s="250"/>
      <c r="H404" s="250"/>
      <c r="I404" s="250"/>
      <c r="J404" s="250"/>
      <c r="K404" s="250"/>
      <c r="L404" s="250"/>
      <c r="M404" s="250"/>
      <c r="N404" s="250"/>
      <c r="O404" s="250"/>
      <c r="P404" s="250"/>
      <c r="Q404" s="250"/>
      <c r="R404" s="250"/>
      <c r="S404" s="43"/>
      <c r="T404" s="44"/>
      <c r="U404" s="44"/>
    </row>
    <row r="405" spans="1:31" s="254" customFormat="1" ht="24" customHeight="1">
      <c r="A405" s="249"/>
      <c r="B405" s="250"/>
      <c r="C405" s="250"/>
      <c r="D405" s="250"/>
      <c r="E405" s="250"/>
      <c r="F405" s="250"/>
      <c r="G405" s="250"/>
      <c r="H405" s="250"/>
      <c r="I405" s="250"/>
      <c r="J405" s="250"/>
      <c r="K405" s="250"/>
      <c r="L405" s="250"/>
      <c r="M405" s="250"/>
      <c r="N405" s="250"/>
      <c r="O405" s="250"/>
      <c r="P405" s="250"/>
      <c r="Q405" s="250"/>
      <c r="R405" s="250"/>
      <c r="S405" s="43"/>
      <c r="T405" s="44"/>
      <c r="U405" s="44"/>
    </row>
    <row r="406" spans="1:31" s="254" customFormat="1" ht="5.25" customHeight="1">
      <c r="A406" s="249"/>
      <c r="B406" s="250"/>
      <c r="C406" s="250"/>
      <c r="D406" s="250"/>
      <c r="E406" s="250"/>
      <c r="F406" s="250"/>
      <c r="G406" s="250"/>
      <c r="H406" s="250"/>
      <c r="I406" s="250"/>
      <c r="J406" s="250"/>
      <c r="K406" s="250"/>
      <c r="L406" s="250"/>
      <c r="M406" s="250"/>
      <c r="N406" s="250"/>
      <c r="O406" s="250"/>
      <c r="P406" s="250"/>
      <c r="Q406" s="250"/>
      <c r="R406" s="250"/>
      <c r="S406" s="43"/>
      <c r="T406" s="44"/>
      <c r="U406" s="44"/>
    </row>
    <row r="407" spans="1:31" s="255" customFormat="1" ht="23.25" customHeight="1">
      <c r="A407" s="249"/>
      <c r="B407" s="250"/>
      <c r="C407" s="250"/>
      <c r="D407" s="250"/>
      <c r="E407" s="250"/>
      <c r="F407" s="250"/>
      <c r="G407" s="250"/>
      <c r="H407" s="250"/>
      <c r="I407" s="250"/>
      <c r="J407" s="250"/>
      <c r="K407" s="250"/>
      <c r="L407" s="250"/>
      <c r="M407" s="250"/>
      <c r="N407" s="250"/>
      <c r="O407" s="250"/>
      <c r="P407" s="250"/>
      <c r="Q407" s="250"/>
      <c r="R407" s="250"/>
      <c r="S407" s="43"/>
      <c r="T407" s="44"/>
      <c r="U407" s="44"/>
    </row>
    <row r="408" spans="1:31" ht="5.0999999999999996" customHeight="1">
      <c r="A408" s="249"/>
      <c r="B408" s="250"/>
      <c r="C408" s="250"/>
      <c r="D408" s="250"/>
      <c r="E408" s="250"/>
      <c r="F408" s="250"/>
      <c r="G408" s="250"/>
      <c r="H408" s="250"/>
      <c r="I408" s="250"/>
      <c r="J408" s="250"/>
      <c r="K408" s="250"/>
      <c r="L408" s="250"/>
      <c r="M408" s="250"/>
      <c r="N408" s="250"/>
      <c r="O408" s="250"/>
      <c r="P408" s="250"/>
      <c r="Q408" s="250"/>
      <c r="R408" s="250"/>
    </row>
    <row r="409" spans="1:31" ht="33.75" customHeight="1">
      <c r="A409" s="1047" t="s">
        <v>152</v>
      </c>
      <c r="B409" s="1048"/>
      <c r="C409" s="1048"/>
      <c r="D409" s="1048"/>
      <c r="E409" s="1048"/>
      <c r="F409" s="1048"/>
      <c r="G409" s="1048"/>
      <c r="H409" s="1048"/>
      <c r="I409" s="1048"/>
      <c r="J409" s="1048"/>
      <c r="K409" s="1048"/>
      <c r="L409" s="1048"/>
      <c r="M409" s="1048"/>
      <c r="N409" s="1048"/>
      <c r="O409" s="1048"/>
      <c r="P409" s="1048"/>
      <c r="Q409" s="1048"/>
      <c r="R409" s="1048"/>
      <c r="S409" s="1048"/>
      <c r="T409" s="1048"/>
      <c r="U409" s="1049"/>
    </row>
    <row r="410" spans="1:31" ht="24" customHeight="1">
      <c r="A410" s="979" t="s">
        <v>151</v>
      </c>
      <c r="B410" s="980"/>
      <c r="C410" s="980"/>
      <c r="D410" s="980"/>
      <c r="E410" s="980"/>
      <c r="F410" s="980"/>
      <c r="G410" s="980"/>
      <c r="H410" s="980"/>
      <c r="I410" s="980"/>
      <c r="J410" s="980"/>
      <c r="K410" s="980"/>
      <c r="L410" s="980"/>
      <c r="M410" s="980"/>
      <c r="N410" s="980"/>
      <c r="O410" s="980"/>
      <c r="P410" s="980"/>
      <c r="Q410" s="980"/>
      <c r="R410" s="980"/>
      <c r="S410" s="980"/>
      <c r="T410" s="980"/>
      <c r="U410" s="981"/>
    </row>
    <row r="411" spans="1:31" ht="7.5" customHeight="1">
      <c r="A411" s="256"/>
      <c r="B411" s="256"/>
      <c r="C411" s="290"/>
      <c r="D411" s="256"/>
      <c r="E411" s="256"/>
      <c r="F411" s="256"/>
      <c r="G411" s="256"/>
      <c r="H411" s="256"/>
      <c r="I411" s="256"/>
      <c r="J411" s="256"/>
      <c r="K411" s="256"/>
      <c r="L411" s="256"/>
      <c r="M411" s="324"/>
      <c r="N411" s="324"/>
      <c r="O411" s="256"/>
      <c r="P411" s="324"/>
      <c r="Q411" s="324"/>
      <c r="R411" s="256"/>
      <c r="S411" s="342"/>
      <c r="T411" s="254"/>
      <c r="U411" s="254"/>
    </row>
    <row r="412" spans="1:31" ht="19.5" customHeight="1" thickBot="1">
      <c r="A412" s="953" t="s">
        <v>336</v>
      </c>
      <c r="B412" s="954"/>
      <c r="C412" s="954"/>
      <c r="D412" s="954"/>
      <c r="E412" s="954"/>
      <c r="F412" s="954"/>
      <c r="G412" s="954"/>
      <c r="H412" s="954"/>
      <c r="I412" s="954"/>
      <c r="J412" s="954"/>
      <c r="K412" s="954"/>
      <c r="L412" s="954"/>
      <c r="M412" s="954"/>
      <c r="N412" s="954"/>
      <c r="O412" s="954"/>
      <c r="P412" s="954"/>
      <c r="Q412" s="954"/>
      <c r="R412" s="954"/>
      <c r="S412" s="954"/>
      <c r="T412" s="954"/>
      <c r="U412" s="955"/>
    </row>
    <row r="413" spans="1:31" s="251" customFormat="1" ht="34.5" customHeight="1">
      <c r="A413" s="992" t="s">
        <v>163</v>
      </c>
      <c r="B413" s="949" t="s">
        <v>49</v>
      </c>
      <c r="C413" s="950"/>
      <c r="D413" s="945" t="s">
        <v>174</v>
      </c>
      <c r="E413" s="1040" t="s">
        <v>184</v>
      </c>
      <c r="F413" s="951" t="s">
        <v>176</v>
      </c>
      <c r="G413" s="951" t="s">
        <v>177</v>
      </c>
      <c r="H413" s="951" t="s">
        <v>178</v>
      </c>
      <c r="I413" s="951" t="s">
        <v>197</v>
      </c>
      <c r="J413" s="1015" t="s">
        <v>161</v>
      </c>
      <c r="K413" s="1016"/>
      <c r="L413" s="956"/>
      <c r="M413" s="943" t="s">
        <v>183</v>
      </c>
      <c r="N413" s="943"/>
      <c r="O413" s="1044" t="s">
        <v>155</v>
      </c>
      <c r="P413" s="964" t="s">
        <v>175</v>
      </c>
      <c r="Q413" s="965"/>
      <c r="R413" s="966" t="s">
        <v>182</v>
      </c>
      <c r="S413" s="959" t="s">
        <v>164</v>
      </c>
      <c r="T413" s="960"/>
      <c r="U413" s="962" t="s">
        <v>337</v>
      </c>
      <c r="V413" s="252"/>
      <c r="W413" s="252"/>
      <c r="X413" s="252"/>
      <c r="Y413" s="252"/>
      <c r="Z413" s="252"/>
      <c r="AA413" s="252"/>
      <c r="AB413" s="252"/>
      <c r="AC413" s="252"/>
      <c r="AD413" s="252"/>
      <c r="AE413" s="252"/>
    </row>
    <row r="414" spans="1:31" s="251" customFormat="1" ht="24.75" customHeight="1">
      <c r="A414" s="993"/>
      <c r="B414" s="858" t="s">
        <v>172</v>
      </c>
      <c r="C414" s="859" t="s">
        <v>154</v>
      </c>
      <c r="D414" s="1043"/>
      <c r="E414" s="1050"/>
      <c r="F414" s="1029"/>
      <c r="G414" s="1029"/>
      <c r="H414" s="1029"/>
      <c r="I414" s="1029"/>
      <c r="J414" s="860" t="s">
        <v>179</v>
      </c>
      <c r="K414" s="860" t="s">
        <v>180</v>
      </c>
      <c r="L414" s="860" t="s">
        <v>181</v>
      </c>
      <c r="M414" s="861" t="s">
        <v>172</v>
      </c>
      <c r="N414" s="862" t="s">
        <v>154</v>
      </c>
      <c r="O414" s="1045"/>
      <c r="P414" s="863" t="s">
        <v>172</v>
      </c>
      <c r="Q414" s="864" t="s">
        <v>154</v>
      </c>
      <c r="R414" s="967"/>
      <c r="S414" s="865" t="s">
        <v>173</v>
      </c>
      <c r="T414" s="866" t="s">
        <v>154</v>
      </c>
      <c r="U414" s="963"/>
      <c r="V414" s="252"/>
      <c r="W414" s="252"/>
      <c r="X414" s="252"/>
      <c r="Y414" s="252"/>
      <c r="Z414" s="252"/>
      <c r="AA414" s="252"/>
      <c r="AB414" s="252"/>
      <c r="AC414" s="252"/>
      <c r="AD414" s="252"/>
      <c r="AE414" s="252"/>
    </row>
    <row r="415" spans="1:31" s="251" customFormat="1" ht="24" customHeight="1">
      <c r="A415" s="1036"/>
      <c r="B415" s="867" t="s">
        <v>82</v>
      </c>
      <c r="C415" s="867" t="s">
        <v>165</v>
      </c>
      <c r="D415" s="867" t="s">
        <v>166</v>
      </c>
      <c r="E415" s="868" t="s">
        <v>87</v>
      </c>
      <c r="F415" s="868" t="s">
        <v>79</v>
      </c>
      <c r="G415" s="868" t="s">
        <v>80</v>
      </c>
      <c r="H415" s="868" t="s">
        <v>153</v>
      </c>
      <c r="I415" s="868" t="s">
        <v>160</v>
      </c>
      <c r="J415" s="868" t="s">
        <v>162</v>
      </c>
      <c r="K415" s="868" t="s">
        <v>83</v>
      </c>
      <c r="L415" s="868" t="s">
        <v>186</v>
      </c>
      <c r="M415" s="869" t="s">
        <v>187</v>
      </c>
      <c r="N415" s="870" t="s">
        <v>81</v>
      </c>
      <c r="O415" s="869" t="s">
        <v>188</v>
      </c>
      <c r="P415" s="871" t="s">
        <v>85</v>
      </c>
      <c r="Q415" s="871" t="s">
        <v>189</v>
      </c>
      <c r="R415" s="872" t="s">
        <v>190</v>
      </c>
      <c r="S415" s="873" t="s">
        <v>191</v>
      </c>
      <c r="T415" s="873" t="s">
        <v>192</v>
      </c>
      <c r="U415" s="873" t="s">
        <v>193</v>
      </c>
      <c r="V415" s="252"/>
      <c r="W415" s="252"/>
      <c r="X415" s="252"/>
      <c r="Y415" s="252"/>
      <c r="Z415" s="252"/>
      <c r="AA415" s="252"/>
      <c r="AB415" s="252"/>
      <c r="AC415" s="252"/>
      <c r="AD415" s="252"/>
      <c r="AE415" s="252"/>
    </row>
    <row r="416" spans="1:31" s="251" customFormat="1" ht="18" customHeight="1">
      <c r="A416" s="896" t="s">
        <v>167</v>
      </c>
      <c r="B416" s="842">
        <f>SUM(B417:B436)</f>
        <v>10413</v>
      </c>
      <c r="C416" s="843">
        <f t="shared" ref="C416:U416" si="28">SUM(C417:C436)</f>
        <v>16577</v>
      </c>
      <c r="D416" s="844">
        <f t="shared" si="28"/>
        <v>26990</v>
      </c>
      <c r="E416" s="822">
        <f t="shared" si="28"/>
        <v>906</v>
      </c>
      <c r="F416" s="823">
        <f t="shared" si="28"/>
        <v>1473</v>
      </c>
      <c r="G416" s="823">
        <f t="shared" si="28"/>
        <v>293</v>
      </c>
      <c r="H416" s="823">
        <f t="shared" si="28"/>
        <v>0</v>
      </c>
      <c r="I416" s="823">
        <f t="shared" si="28"/>
        <v>440</v>
      </c>
      <c r="J416" s="823">
        <f t="shared" si="28"/>
        <v>7</v>
      </c>
      <c r="K416" s="823">
        <f t="shared" si="28"/>
        <v>2</v>
      </c>
      <c r="L416" s="823">
        <f t="shared" si="28"/>
        <v>0</v>
      </c>
      <c r="M416" s="826">
        <f t="shared" si="28"/>
        <v>3121</v>
      </c>
      <c r="N416" s="823">
        <f t="shared" si="28"/>
        <v>156</v>
      </c>
      <c r="O416" s="847">
        <f t="shared" si="28"/>
        <v>3277</v>
      </c>
      <c r="P416" s="372">
        <f t="shared" si="28"/>
        <v>21</v>
      </c>
      <c r="Q416" s="356">
        <f t="shared" si="28"/>
        <v>301</v>
      </c>
      <c r="R416" s="781">
        <f t="shared" si="28"/>
        <v>322</v>
      </c>
      <c r="S416" s="854">
        <f t="shared" si="28"/>
        <v>7271</v>
      </c>
      <c r="T416" s="855">
        <f t="shared" si="28"/>
        <v>16120</v>
      </c>
      <c r="U416" s="784">
        <f t="shared" si="28"/>
        <v>23391</v>
      </c>
      <c r="V416" s="252"/>
      <c r="W416" s="252"/>
      <c r="X416" s="252"/>
      <c r="Y416" s="252"/>
      <c r="Z416" s="252"/>
      <c r="AA416" s="252"/>
      <c r="AB416" s="252"/>
      <c r="AC416" s="252"/>
      <c r="AD416" s="252"/>
      <c r="AE416" s="252"/>
    </row>
    <row r="417" spans="1:81" s="251" customFormat="1" ht="18" customHeight="1">
      <c r="A417" s="779" t="s">
        <v>227</v>
      </c>
      <c r="B417" s="818">
        <v>693</v>
      </c>
      <c r="C417" s="816">
        <v>956</v>
      </c>
      <c r="D417" s="817">
        <f t="shared" ref="D417:D436" si="29">SUM(B417:C417)</f>
        <v>1649</v>
      </c>
      <c r="E417" s="824">
        <v>98</v>
      </c>
      <c r="F417" s="824">
        <v>37</v>
      </c>
      <c r="G417" s="824">
        <v>9</v>
      </c>
      <c r="H417" s="824">
        <v>0</v>
      </c>
      <c r="I417" s="824">
        <v>27</v>
      </c>
      <c r="J417" s="824">
        <v>1</v>
      </c>
      <c r="K417" s="824">
        <v>2</v>
      </c>
      <c r="L417" s="824">
        <v>0</v>
      </c>
      <c r="M417" s="827">
        <f>SUM(E417:L417)</f>
        <v>174</v>
      </c>
      <c r="N417" s="824">
        <v>19</v>
      </c>
      <c r="O417" s="830">
        <f t="shared" ref="O417:O436" si="30">SUM(M417:N417)</f>
        <v>193</v>
      </c>
      <c r="P417" s="373">
        <v>0</v>
      </c>
      <c r="Q417" s="373">
        <v>0</v>
      </c>
      <c r="R417" s="833">
        <f>SUM(P417:Q417)</f>
        <v>0</v>
      </c>
      <c r="S417" s="856">
        <f t="shared" ref="S417:S435" si="31">+B417-M417-P417</f>
        <v>519</v>
      </c>
      <c r="T417" s="836">
        <f>+C417-N417-Q417</f>
        <v>937</v>
      </c>
      <c r="U417" s="837">
        <f t="shared" ref="U417:U436" si="32">+S417+T417</f>
        <v>1456</v>
      </c>
      <c r="V417" s="252"/>
      <c r="W417" s="252"/>
      <c r="X417" s="252"/>
      <c r="Y417" s="252"/>
      <c r="Z417" s="252"/>
      <c r="AA417" s="252"/>
      <c r="AB417" s="252"/>
      <c r="AC417" s="252"/>
      <c r="AD417" s="252"/>
      <c r="AE417" s="252"/>
    </row>
    <row r="418" spans="1:81" s="251" customFormat="1" ht="18" customHeight="1">
      <c r="A418" s="779" t="s">
        <v>228</v>
      </c>
      <c r="B418" s="818">
        <v>588</v>
      </c>
      <c r="C418" s="816">
        <v>1453</v>
      </c>
      <c r="D418" s="817">
        <f t="shared" si="29"/>
        <v>2041</v>
      </c>
      <c r="E418" s="824">
        <v>37</v>
      </c>
      <c r="F418" s="824">
        <v>42</v>
      </c>
      <c r="G418" s="824">
        <v>36</v>
      </c>
      <c r="H418" s="824">
        <v>0</v>
      </c>
      <c r="I418" s="824">
        <v>11</v>
      </c>
      <c r="J418" s="824">
        <v>0</v>
      </c>
      <c r="K418" s="824">
        <v>0</v>
      </c>
      <c r="L418" s="824">
        <v>0</v>
      </c>
      <c r="M418" s="827">
        <f t="shared" ref="M418:M436" si="33">SUM(E418:L418)</f>
        <v>126</v>
      </c>
      <c r="N418" s="824">
        <v>3</v>
      </c>
      <c r="O418" s="830">
        <f t="shared" si="30"/>
        <v>129</v>
      </c>
      <c r="P418" s="373">
        <v>0</v>
      </c>
      <c r="Q418" s="373">
        <v>0</v>
      </c>
      <c r="R418" s="833">
        <f t="shared" ref="R418:R436" si="34">SUM(P418:Q418)</f>
        <v>0</v>
      </c>
      <c r="S418" s="856">
        <f t="shared" si="31"/>
        <v>462</v>
      </c>
      <c r="T418" s="836">
        <f t="shared" ref="T418:T436" si="35">+C418-N418-Q418</f>
        <v>1450</v>
      </c>
      <c r="U418" s="837">
        <f t="shared" si="32"/>
        <v>1912</v>
      </c>
      <c r="V418" s="252"/>
      <c r="W418" s="252"/>
      <c r="X418" s="252"/>
      <c r="Y418" s="252"/>
      <c r="Z418" s="252"/>
      <c r="AA418" s="252"/>
      <c r="AB418" s="252"/>
      <c r="AC418" s="252"/>
      <c r="AD418" s="252"/>
      <c r="AE418" s="252"/>
    </row>
    <row r="419" spans="1:81" s="251" customFormat="1" ht="18" customHeight="1">
      <c r="A419" s="779" t="s">
        <v>229</v>
      </c>
      <c r="B419" s="818">
        <v>777</v>
      </c>
      <c r="C419" s="816">
        <v>610</v>
      </c>
      <c r="D419" s="817">
        <f t="shared" si="29"/>
        <v>1387</v>
      </c>
      <c r="E419" s="824">
        <v>16</v>
      </c>
      <c r="F419" s="824">
        <v>408</v>
      </c>
      <c r="G419" s="824">
        <v>11</v>
      </c>
      <c r="H419" s="824">
        <v>0</v>
      </c>
      <c r="I419" s="824">
        <v>10</v>
      </c>
      <c r="J419" s="824">
        <v>0</v>
      </c>
      <c r="K419" s="824">
        <v>0</v>
      </c>
      <c r="L419" s="824">
        <v>0</v>
      </c>
      <c r="M419" s="827">
        <f t="shared" si="33"/>
        <v>445</v>
      </c>
      <c r="N419" s="824">
        <v>10</v>
      </c>
      <c r="O419" s="830">
        <f t="shared" si="30"/>
        <v>455</v>
      </c>
      <c r="P419" s="373">
        <v>3</v>
      </c>
      <c r="Q419" s="373">
        <v>44</v>
      </c>
      <c r="R419" s="833">
        <f t="shared" si="34"/>
        <v>47</v>
      </c>
      <c r="S419" s="856">
        <f t="shared" si="31"/>
        <v>329</v>
      </c>
      <c r="T419" s="836">
        <f t="shared" si="35"/>
        <v>556</v>
      </c>
      <c r="U419" s="837">
        <f t="shared" si="32"/>
        <v>885</v>
      </c>
      <c r="V419" s="252"/>
      <c r="W419" s="252"/>
      <c r="X419" s="252"/>
      <c r="Y419" s="252"/>
      <c r="Z419" s="252"/>
      <c r="AA419" s="252"/>
      <c r="AB419" s="252"/>
      <c r="AC419" s="252"/>
      <c r="AD419" s="252"/>
      <c r="AE419" s="252"/>
    </row>
    <row r="420" spans="1:81" s="251" customFormat="1" ht="18" customHeight="1">
      <c r="A420" s="779" t="s">
        <v>211</v>
      </c>
      <c r="B420" s="818">
        <v>830</v>
      </c>
      <c r="C420" s="816">
        <v>1117</v>
      </c>
      <c r="D420" s="817">
        <f t="shared" si="29"/>
        <v>1947</v>
      </c>
      <c r="E420" s="824">
        <v>85</v>
      </c>
      <c r="F420" s="824">
        <v>101</v>
      </c>
      <c r="G420" s="824">
        <v>19</v>
      </c>
      <c r="H420" s="824">
        <v>0</v>
      </c>
      <c r="I420" s="824">
        <v>52</v>
      </c>
      <c r="J420" s="824">
        <v>2</v>
      </c>
      <c r="K420" s="824">
        <v>0</v>
      </c>
      <c r="L420" s="824">
        <v>0</v>
      </c>
      <c r="M420" s="827">
        <f t="shared" si="33"/>
        <v>259</v>
      </c>
      <c r="N420" s="824">
        <v>13</v>
      </c>
      <c r="O420" s="830">
        <f t="shared" si="30"/>
        <v>272</v>
      </c>
      <c r="P420" s="373">
        <v>0</v>
      </c>
      <c r="Q420" s="373">
        <v>67</v>
      </c>
      <c r="R420" s="833">
        <f t="shared" si="34"/>
        <v>67</v>
      </c>
      <c r="S420" s="856">
        <f t="shared" si="31"/>
        <v>571</v>
      </c>
      <c r="T420" s="836">
        <f t="shared" si="35"/>
        <v>1037</v>
      </c>
      <c r="U420" s="837">
        <f t="shared" si="32"/>
        <v>1608</v>
      </c>
      <c r="V420" s="252"/>
      <c r="W420" s="252"/>
      <c r="X420" s="252"/>
      <c r="Y420" s="252"/>
      <c r="Z420" s="252"/>
      <c r="AA420" s="252"/>
      <c r="AB420" s="252"/>
      <c r="AC420" s="252"/>
      <c r="AD420" s="252"/>
      <c r="AE420" s="252"/>
    </row>
    <row r="421" spans="1:81" s="251" customFormat="1" ht="18" customHeight="1">
      <c r="A421" s="779" t="s">
        <v>250</v>
      </c>
      <c r="B421" s="818">
        <v>1215</v>
      </c>
      <c r="C421" s="816">
        <v>980</v>
      </c>
      <c r="D421" s="817">
        <f t="shared" si="29"/>
        <v>2195</v>
      </c>
      <c r="E421" s="824">
        <v>70</v>
      </c>
      <c r="F421" s="824">
        <v>89</v>
      </c>
      <c r="G421" s="824">
        <v>16</v>
      </c>
      <c r="H421" s="824">
        <v>0</v>
      </c>
      <c r="I421" s="824">
        <v>75</v>
      </c>
      <c r="J421" s="824">
        <v>0</v>
      </c>
      <c r="K421" s="824">
        <v>0</v>
      </c>
      <c r="L421" s="824">
        <v>0</v>
      </c>
      <c r="M421" s="827">
        <f t="shared" si="33"/>
        <v>250</v>
      </c>
      <c r="N421" s="824">
        <v>3</v>
      </c>
      <c r="O421" s="830">
        <f t="shared" si="30"/>
        <v>253</v>
      </c>
      <c r="P421" s="373">
        <v>4</v>
      </c>
      <c r="Q421" s="373">
        <v>0</v>
      </c>
      <c r="R421" s="833">
        <f t="shared" si="34"/>
        <v>4</v>
      </c>
      <c r="S421" s="856">
        <f t="shared" si="31"/>
        <v>961</v>
      </c>
      <c r="T421" s="836">
        <f t="shared" si="35"/>
        <v>977</v>
      </c>
      <c r="U421" s="837">
        <f t="shared" si="32"/>
        <v>1938</v>
      </c>
      <c r="V421" s="252"/>
      <c r="W421" s="252"/>
      <c r="X421" s="252"/>
      <c r="Y421" s="252"/>
      <c r="Z421" s="252"/>
      <c r="AA421" s="252"/>
      <c r="AB421" s="252"/>
      <c r="AC421" s="252"/>
      <c r="AD421" s="252"/>
      <c r="AE421" s="252"/>
    </row>
    <row r="422" spans="1:81" s="251" customFormat="1" ht="18" customHeight="1">
      <c r="A422" s="779" t="s">
        <v>212</v>
      </c>
      <c r="B422" s="818">
        <v>867</v>
      </c>
      <c r="C422" s="816">
        <v>662</v>
      </c>
      <c r="D422" s="817">
        <f t="shared" si="29"/>
        <v>1529</v>
      </c>
      <c r="E422" s="824">
        <v>47</v>
      </c>
      <c r="F422" s="824">
        <v>160</v>
      </c>
      <c r="G422" s="824">
        <v>14</v>
      </c>
      <c r="H422" s="824">
        <v>0</v>
      </c>
      <c r="I422" s="824">
        <v>20</v>
      </c>
      <c r="J422" s="824">
        <v>0</v>
      </c>
      <c r="K422" s="824">
        <v>0</v>
      </c>
      <c r="L422" s="824">
        <v>0</v>
      </c>
      <c r="M422" s="827">
        <f t="shared" si="33"/>
        <v>241</v>
      </c>
      <c r="N422" s="824">
        <v>3</v>
      </c>
      <c r="O422" s="830">
        <f t="shared" si="30"/>
        <v>244</v>
      </c>
      <c r="P422" s="373">
        <v>0</v>
      </c>
      <c r="Q422" s="373">
        <v>0</v>
      </c>
      <c r="R422" s="833">
        <f t="shared" si="34"/>
        <v>0</v>
      </c>
      <c r="S422" s="856">
        <f t="shared" si="31"/>
        <v>626</v>
      </c>
      <c r="T422" s="836">
        <f t="shared" si="35"/>
        <v>659</v>
      </c>
      <c r="U422" s="837">
        <f t="shared" si="32"/>
        <v>1285</v>
      </c>
      <c r="V422" s="252"/>
      <c r="W422" s="252"/>
      <c r="X422" s="252"/>
      <c r="Y422" s="252"/>
      <c r="Z422" s="252"/>
      <c r="AA422" s="252"/>
      <c r="AB422" s="252"/>
      <c r="AC422" s="252"/>
      <c r="AD422" s="252"/>
      <c r="AE422" s="252"/>
    </row>
    <row r="423" spans="1:81" s="251" customFormat="1" ht="18" customHeight="1">
      <c r="A423" s="779" t="s">
        <v>236</v>
      </c>
      <c r="B423" s="818">
        <v>363</v>
      </c>
      <c r="C423" s="816">
        <v>553</v>
      </c>
      <c r="D423" s="817">
        <f t="shared" si="29"/>
        <v>916</v>
      </c>
      <c r="E423" s="824">
        <v>149</v>
      </c>
      <c r="F423" s="824">
        <v>16</v>
      </c>
      <c r="G423" s="824">
        <v>4</v>
      </c>
      <c r="H423" s="824">
        <v>0</v>
      </c>
      <c r="I423" s="824">
        <v>1</v>
      </c>
      <c r="J423" s="824">
        <v>1</v>
      </c>
      <c r="K423" s="824">
        <v>0</v>
      </c>
      <c r="L423" s="824">
        <v>0</v>
      </c>
      <c r="M423" s="827">
        <f t="shared" si="33"/>
        <v>171</v>
      </c>
      <c r="N423" s="824">
        <v>6</v>
      </c>
      <c r="O423" s="830">
        <f t="shared" si="30"/>
        <v>177</v>
      </c>
      <c r="P423" s="373">
        <v>1</v>
      </c>
      <c r="Q423" s="373">
        <v>6</v>
      </c>
      <c r="R423" s="833">
        <f t="shared" si="34"/>
        <v>7</v>
      </c>
      <c r="S423" s="856">
        <f t="shared" si="31"/>
        <v>191</v>
      </c>
      <c r="T423" s="836">
        <f>+C423-N423-Q423</f>
        <v>541</v>
      </c>
      <c r="U423" s="837">
        <f t="shared" si="32"/>
        <v>732</v>
      </c>
      <c r="V423" s="252"/>
      <c r="W423" s="252"/>
      <c r="X423" s="252"/>
      <c r="Y423" s="252"/>
      <c r="Z423" s="252"/>
      <c r="AA423" s="252"/>
      <c r="AB423" s="252"/>
      <c r="AC423" s="252"/>
      <c r="AD423" s="252"/>
      <c r="AE423" s="252"/>
    </row>
    <row r="424" spans="1:81" s="251" customFormat="1" ht="18" customHeight="1">
      <c r="A424" s="779" t="s">
        <v>246</v>
      </c>
      <c r="B424" s="818">
        <v>591</v>
      </c>
      <c r="C424" s="816">
        <v>713</v>
      </c>
      <c r="D424" s="817">
        <f t="shared" si="29"/>
        <v>1304</v>
      </c>
      <c r="E424" s="824">
        <v>51</v>
      </c>
      <c r="F424" s="824">
        <v>87</v>
      </c>
      <c r="G424" s="824">
        <v>19</v>
      </c>
      <c r="H424" s="824">
        <v>0</v>
      </c>
      <c r="I424" s="824">
        <v>49</v>
      </c>
      <c r="J424" s="824">
        <v>1</v>
      </c>
      <c r="K424" s="824">
        <v>0</v>
      </c>
      <c r="L424" s="824">
        <v>0</v>
      </c>
      <c r="M424" s="827">
        <f t="shared" si="33"/>
        <v>207</v>
      </c>
      <c r="N424" s="824">
        <v>5</v>
      </c>
      <c r="O424" s="830">
        <f t="shared" si="30"/>
        <v>212</v>
      </c>
      <c r="P424" s="373">
        <v>6</v>
      </c>
      <c r="Q424" s="351">
        <v>1</v>
      </c>
      <c r="R424" s="833">
        <f t="shared" si="34"/>
        <v>7</v>
      </c>
      <c r="S424" s="856">
        <f t="shared" si="31"/>
        <v>378</v>
      </c>
      <c r="T424" s="836">
        <f t="shared" si="35"/>
        <v>707</v>
      </c>
      <c r="U424" s="837">
        <f t="shared" si="32"/>
        <v>1085</v>
      </c>
      <c r="V424" s="252"/>
      <c r="W424" s="252"/>
      <c r="X424" s="252"/>
      <c r="Y424" s="252"/>
      <c r="Z424" s="252"/>
      <c r="AA424" s="252"/>
      <c r="AB424" s="252"/>
      <c r="AC424" s="252"/>
      <c r="AD424" s="252"/>
      <c r="AE424" s="252"/>
    </row>
    <row r="425" spans="1:81" s="251" customFormat="1" ht="13.5">
      <c r="A425" s="779" t="s">
        <v>269</v>
      </c>
      <c r="B425" s="818">
        <v>461</v>
      </c>
      <c r="C425" s="816">
        <v>1120</v>
      </c>
      <c r="D425" s="817">
        <f t="shared" si="29"/>
        <v>1581</v>
      </c>
      <c r="E425" s="824">
        <v>25</v>
      </c>
      <c r="F425" s="824">
        <v>68</v>
      </c>
      <c r="G425" s="824">
        <v>29</v>
      </c>
      <c r="H425" s="824">
        <v>0</v>
      </c>
      <c r="I425" s="824">
        <v>41</v>
      </c>
      <c r="J425" s="824">
        <v>0</v>
      </c>
      <c r="K425" s="824">
        <v>0</v>
      </c>
      <c r="L425" s="824">
        <v>0</v>
      </c>
      <c r="M425" s="827">
        <f t="shared" si="33"/>
        <v>163</v>
      </c>
      <c r="N425" s="824">
        <v>6</v>
      </c>
      <c r="O425" s="830">
        <f t="shared" si="30"/>
        <v>169</v>
      </c>
      <c r="P425" s="373">
        <v>1</v>
      </c>
      <c r="Q425" s="351">
        <v>0</v>
      </c>
      <c r="R425" s="833">
        <f t="shared" si="34"/>
        <v>1</v>
      </c>
      <c r="S425" s="856">
        <f t="shared" si="31"/>
        <v>297</v>
      </c>
      <c r="T425" s="836">
        <f t="shared" si="35"/>
        <v>1114</v>
      </c>
      <c r="U425" s="837">
        <f t="shared" si="32"/>
        <v>1411</v>
      </c>
      <c r="V425" s="252"/>
      <c r="W425" s="252"/>
      <c r="X425" s="252"/>
      <c r="Y425" s="252"/>
      <c r="Z425" s="252"/>
      <c r="AA425" s="252"/>
      <c r="AB425" s="252"/>
      <c r="AC425" s="252"/>
      <c r="AD425" s="252"/>
      <c r="AE425" s="252"/>
    </row>
    <row r="426" spans="1:81" s="251" customFormat="1" ht="18" customHeight="1">
      <c r="A426" s="779" t="s">
        <v>210</v>
      </c>
      <c r="B426" s="818">
        <v>580</v>
      </c>
      <c r="C426" s="816">
        <v>830</v>
      </c>
      <c r="D426" s="817">
        <f t="shared" si="29"/>
        <v>1410</v>
      </c>
      <c r="E426" s="824">
        <v>68</v>
      </c>
      <c r="F426" s="824">
        <v>46</v>
      </c>
      <c r="G426" s="824">
        <v>30</v>
      </c>
      <c r="H426" s="824">
        <v>0</v>
      </c>
      <c r="I426" s="824">
        <v>39</v>
      </c>
      <c r="J426" s="824">
        <v>1</v>
      </c>
      <c r="K426" s="824">
        <v>0</v>
      </c>
      <c r="L426" s="824">
        <v>0</v>
      </c>
      <c r="M426" s="827">
        <f>SUM(E426:L426)</f>
        <v>184</v>
      </c>
      <c r="N426" s="824">
        <v>13</v>
      </c>
      <c r="O426" s="830">
        <f t="shared" si="30"/>
        <v>197</v>
      </c>
      <c r="P426" s="373">
        <v>0</v>
      </c>
      <c r="Q426" s="351">
        <v>1</v>
      </c>
      <c r="R426" s="833">
        <f>SUM(P426:Q426)</f>
        <v>1</v>
      </c>
      <c r="S426" s="856">
        <f t="shared" si="31"/>
        <v>396</v>
      </c>
      <c r="T426" s="836">
        <f t="shared" si="35"/>
        <v>816</v>
      </c>
      <c r="U426" s="837">
        <f t="shared" si="32"/>
        <v>1212</v>
      </c>
      <c r="V426" s="252"/>
      <c r="W426" s="252"/>
      <c r="X426" s="252"/>
      <c r="Y426" s="252"/>
      <c r="Z426" s="252"/>
      <c r="AA426" s="252"/>
      <c r="AB426" s="252"/>
      <c r="AC426" s="252"/>
      <c r="AD426" s="252"/>
      <c r="AE426" s="252"/>
    </row>
    <row r="427" spans="1:81" s="251" customFormat="1" ht="18" customHeight="1">
      <c r="A427" s="779" t="s">
        <v>235</v>
      </c>
      <c r="B427" s="818">
        <v>497</v>
      </c>
      <c r="C427" s="816">
        <v>1146</v>
      </c>
      <c r="D427" s="817">
        <f t="shared" si="29"/>
        <v>1643</v>
      </c>
      <c r="E427" s="850">
        <v>26</v>
      </c>
      <c r="F427" s="824">
        <v>54</v>
      </c>
      <c r="G427" s="824">
        <v>15</v>
      </c>
      <c r="H427" s="824">
        <v>0</v>
      </c>
      <c r="I427" s="824">
        <v>0</v>
      </c>
      <c r="J427" s="824">
        <v>0</v>
      </c>
      <c r="K427" s="824">
        <v>0</v>
      </c>
      <c r="L427" s="824">
        <v>0</v>
      </c>
      <c r="M427" s="827">
        <f t="shared" si="33"/>
        <v>95</v>
      </c>
      <c r="N427" s="824">
        <v>0</v>
      </c>
      <c r="O427" s="830">
        <f t="shared" si="30"/>
        <v>95</v>
      </c>
      <c r="P427" s="373">
        <v>4</v>
      </c>
      <c r="Q427" s="351">
        <v>108</v>
      </c>
      <c r="R427" s="833">
        <f t="shared" si="34"/>
        <v>112</v>
      </c>
      <c r="S427" s="856">
        <f t="shared" si="31"/>
        <v>398</v>
      </c>
      <c r="T427" s="836">
        <f t="shared" si="35"/>
        <v>1038</v>
      </c>
      <c r="U427" s="837">
        <f t="shared" si="32"/>
        <v>1436</v>
      </c>
      <c r="V427" s="252"/>
      <c r="W427" s="252"/>
      <c r="X427" s="252"/>
      <c r="Y427" s="252"/>
      <c r="Z427" s="252"/>
      <c r="AA427" s="252"/>
      <c r="AB427" s="252"/>
      <c r="AC427" s="252"/>
      <c r="AD427" s="252"/>
      <c r="AE427" s="252"/>
    </row>
    <row r="428" spans="1:81" s="251" customFormat="1" ht="18" customHeight="1">
      <c r="A428" s="779" t="s">
        <v>290</v>
      </c>
      <c r="B428" s="818">
        <v>372</v>
      </c>
      <c r="C428" s="816">
        <v>1039</v>
      </c>
      <c r="D428" s="817">
        <f t="shared" si="29"/>
        <v>1411</v>
      </c>
      <c r="E428" s="850">
        <v>26</v>
      </c>
      <c r="F428" s="824">
        <v>49</v>
      </c>
      <c r="G428" s="824">
        <v>27</v>
      </c>
      <c r="H428" s="824">
        <v>0</v>
      </c>
      <c r="I428" s="824">
        <v>4</v>
      </c>
      <c r="J428" s="824">
        <v>0</v>
      </c>
      <c r="K428" s="824">
        <v>0</v>
      </c>
      <c r="L428" s="824">
        <v>0</v>
      </c>
      <c r="M428" s="827">
        <f t="shared" si="33"/>
        <v>106</v>
      </c>
      <c r="N428" s="824">
        <v>2</v>
      </c>
      <c r="O428" s="830">
        <f t="shared" si="30"/>
        <v>108</v>
      </c>
      <c r="P428" s="373">
        <v>1</v>
      </c>
      <c r="Q428" s="351">
        <v>2</v>
      </c>
      <c r="R428" s="833">
        <f t="shared" si="34"/>
        <v>3</v>
      </c>
      <c r="S428" s="856">
        <f t="shared" si="31"/>
        <v>265</v>
      </c>
      <c r="T428" s="836">
        <f t="shared" si="35"/>
        <v>1035</v>
      </c>
      <c r="U428" s="837">
        <f t="shared" si="32"/>
        <v>1300</v>
      </c>
    </row>
    <row r="429" spans="1:81" s="251" customFormat="1" ht="18" customHeight="1">
      <c r="A429" s="779" t="s">
        <v>291</v>
      </c>
      <c r="B429" s="818">
        <v>206</v>
      </c>
      <c r="C429" s="816">
        <v>758</v>
      </c>
      <c r="D429" s="817">
        <f t="shared" si="29"/>
        <v>964</v>
      </c>
      <c r="E429" s="850">
        <v>17</v>
      </c>
      <c r="F429" s="824">
        <v>37</v>
      </c>
      <c r="G429" s="824">
        <v>4</v>
      </c>
      <c r="H429" s="824">
        <v>0</v>
      </c>
      <c r="I429" s="824">
        <v>9</v>
      </c>
      <c r="J429" s="824">
        <v>0</v>
      </c>
      <c r="K429" s="824">
        <v>0</v>
      </c>
      <c r="L429" s="824">
        <v>0</v>
      </c>
      <c r="M429" s="827">
        <f t="shared" si="33"/>
        <v>67</v>
      </c>
      <c r="N429" s="824">
        <v>1</v>
      </c>
      <c r="O429" s="830">
        <f t="shared" si="30"/>
        <v>68</v>
      </c>
      <c r="P429" s="373">
        <v>0</v>
      </c>
      <c r="Q429" s="351">
        <v>1</v>
      </c>
      <c r="R429" s="833">
        <f t="shared" si="34"/>
        <v>1</v>
      </c>
      <c r="S429" s="856">
        <f t="shared" si="31"/>
        <v>139</v>
      </c>
      <c r="T429" s="836">
        <f t="shared" si="35"/>
        <v>756</v>
      </c>
      <c r="U429" s="837">
        <f t="shared" si="32"/>
        <v>895</v>
      </c>
    </row>
    <row r="430" spans="1:81" s="288" customFormat="1" ht="18" customHeight="1">
      <c r="A430" s="779" t="s">
        <v>237</v>
      </c>
      <c r="B430" s="818">
        <v>657</v>
      </c>
      <c r="C430" s="816">
        <v>1259</v>
      </c>
      <c r="D430" s="817">
        <f t="shared" si="29"/>
        <v>1916</v>
      </c>
      <c r="E430" s="850">
        <v>42</v>
      </c>
      <c r="F430" s="824">
        <v>70</v>
      </c>
      <c r="G430" s="824">
        <v>14</v>
      </c>
      <c r="H430" s="824">
        <v>0</v>
      </c>
      <c r="I430" s="824">
        <v>15</v>
      </c>
      <c r="J430" s="824">
        <v>0</v>
      </c>
      <c r="K430" s="824">
        <v>0</v>
      </c>
      <c r="L430" s="824">
        <v>0</v>
      </c>
      <c r="M430" s="827">
        <f t="shared" si="33"/>
        <v>141</v>
      </c>
      <c r="N430" s="824">
        <v>23</v>
      </c>
      <c r="O430" s="830">
        <f t="shared" si="30"/>
        <v>164</v>
      </c>
      <c r="P430" s="373">
        <v>0</v>
      </c>
      <c r="Q430" s="351">
        <v>0</v>
      </c>
      <c r="R430" s="833">
        <f t="shared" si="34"/>
        <v>0</v>
      </c>
      <c r="S430" s="856">
        <f t="shared" si="31"/>
        <v>516</v>
      </c>
      <c r="T430" s="836">
        <f t="shared" si="35"/>
        <v>1236</v>
      </c>
      <c r="U430" s="837">
        <f t="shared" si="32"/>
        <v>1752</v>
      </c>
      <c r="V430" s="251"/>
      <c r="W430" s="251"/>
      <c r="X430" s="251"/>
      <c r="Y430" s="251"/>
      <c r="Z430" s="251"/>
      <c r="AA430" s="251"/>
      <c r="AB430" s="251"/>
      <c r="AC430" s="251"/>
      <c r="AD430" s="251"/>
      <c r="AE430" s="251"/>
      <c r="AF430" s="251"/>
      <c r="AG430" s="251"/>
      <c r="AH430" s="251"/>
      <c r="AI430" s="251"/>
      <c r="AJ430" s="251"/>
      <c r="AK430" s="251"/>
      <c r="AL430" s="251"/>
      <c r="AM430" s="251"/>
      <c r="AN430" s="251"/>
      <c r="AO430" s="251"/>
      <c r="AP430" s="251"/>
      <c r="AQ430" s="251"/>
      <c r="AR430" s="251"/>
      <c r="AS430" s="251"/>
      <c r="AT430" s="251"/>
      <c r="AU430" s="251"/>
      <c r="AV430" s="251"/>
      <c r="AW430" s="251"/>
      <c r="AX430" s="251"/>
      <c r="AY430" s="251"/>
      <c r="AZ430" s="251"/>
      <c r="BA430" s="251"/>
      <c r="BB430" s="251"/>
      <c r="BC430" s="251"/>
      <c r="BD430" s="251"/>
      <c r="BE430" s="251"/>
      <c r="BF430" s="251"/>
      <c r="BG430" s="251"/>
      <c r="BH430" s="251"/>
      <c r="BI430" s="251"/>
      <c r="BJ430" s="251"/>
      <c r="BK430" s="251"/>
      <c r="BL430" s="251"/>
      <c r="BM430" s="251"/>
      <c r="BN430" s="251"/>
      <c r="BO430" s="251"/>
      <c r="BP430" s="251"/>
      <c r="BQ430" s="251"/>
      <c r="BR430" s="251"/>
      <c r="BS430" s="251"/>
      <c r="BT430" s="251"/>
      <c r="BU430" s="251"/>
      <c r="BV430" s="251"/>
      <c r="BW430" s="251"/>
      <c r="BX430" s="251"/>
      <c r="BY430" s="251"/>
      <c r="BZ430" s="251"/>
      <c r="CA430" s="251"/>
      <c r="CB430" s="251"/>
      <c r="CC430" s="251"/>
    </row>
    <row r="431" spans="1:81" s="285" customFormat="1" ht="18" customHeight="1">
      <c r="A431" s="779" t="s">
        <v>257</v>
      </c>
      <c r="B431" s="845">
        <v>358</v>
      </c>
      <c r="C431" s="846">
        <v>1006</v>
      </c>
      <c r="D431" s="817">
        <f t="shared" si="29"/>
        <v>1364</v>
      </c>
      <c r="E431" s="850">
        <v>43</v>
      </c>
      <c r="F431" s="824">
        <v>39</v>
      </c>
      <c r="G431" s="824">
        <v>3</v>
      </c>
      <c r="H431" s="824">
        <v>0</v>
      </c>
      <c r="I431" s="824">
        <v>15</v>
      </c>
      <c r="J431" s="824">
        <v>0</v>
      </c>
      <c r="K431" s="824">
        <v>0</v>
      </c>
      <c r="L431" s="824">
        <v>0</v>
      </c>
      <c r="M431" s="827">
        <f t="shared" si="33"/>
        <v>100</v>
      </c>
      <c r="N431" s="824">
        <v>39</v>
      </c>
      <c r="O431" s="830">
        <f t="shared" si="30"/>
        <v>139</v>
      </c>
      <c r="P431" s="373">
        <v>0</v>
      </c>
      <c r="Q431" s="351">
        <v>0</v>
      </c>
      <c r="R431" s="833">
        <f t="shared" si="34"/>
        <v>0</v>
      </c>
      <c r="S431" s="856">
        <f t="shared" si="31"/>
        <v>258</v>
      </c>
      <c r="T431" s="836">
        <f t="shared" si="35"/>
        <v>967</v>
      </c>
      <c r="U431" s="837">
        <f t="shared" si="32"/>
        <v>1225</v>
      </c>
      <c r="V431" s="251"/>
      <c r="W431" s="251"/>
      <c r="X431" s="251"/>
      <c r="Y431" s="251"/>
      <c r="Z431" s="251"/>
      <c r="AA431" s="251"/>
      <c r="AB431" s="251"/>
      <c r="AC431" s="251"/>
      <c r="AD431" s="251"/>
      <c r="AE431" s="251"/>
      <c r="AF431" s="251"/>
      <c r="AG431" s="251"/>
      <c r="AH431" s="251"/>
      <c r="AI431" s="251"/>
      <c r="AJ431" s="251"/>
      <c r="AK431" s="251"/>
      <c r="AL431" s="251"/>
      <c r="AM431" s="251"/>
      <c r="AN431" s="251"/>
      <c r="AO431" s="251"/>
      <c r="AP431" s="251"/>
      <c r="AQ431" s="251"/>
      <c r="AR431" s="251"/>
      <c r="AS431" s="251"/>
      <c r="AT431" s="251"/>
      <c r="AU431" s="251"/>
      <c r="AV431" s="251"/>
      <c r="AW431" s="251"/>
      <c r="AX431" s="251"/>
      <c r="AY431" s="251"/>
      <c r="AZ431" s="251"/>
      <c r="BA431" s="251"/>
      <c r="BB431" s="251"/>
      <c r="BC431" s="251"/>
      <c r="BD431" s="251"/>
      <c r="BE431" s="251"/>
      <c r="BF431" s="251"/>
      <c r="BG431" s="251"/>
      <c r="BH431" s="251"/>
      <c r="BI431" s="251"/>
      <c r="BJ431" s="251"/>
      <c r="BK431" s="251"/>
      <c r="BL431" s="251"/>
      <c r="BM431" s="251"/>
      <c r="BN431" s="251"/>
      <c r="BO431" s="251"/>
      <c r="BP431" s="251"/>
      <c r="BQ431" s="251"/>
      <c r="BR431" s="251"/>
      <c r="BS431" s="251"/>
      <c r="BT431" s="251"/>
      <c r="BU431" s="251"/>
      <c r="BV431" s="251"/>
      <c r="BW431" s="251"/>
      <c r="BX431" s="251"/>
      <c r="BY431" s="251"/>
      <c r="BZ431" s="251"/>
      <c r="CA431" s="251"/>
      <c r="CB431" s="251"/>
      <c r="CC431" s="251"/>
    </row>
    <row r="432" spans="1:81" s="43" customFormat="1" ht="19.5" customHeight="1">
      <c r="A432" s="779" t="s">
        <v>238</v>
      </c>
      <c r="B432" s="845">
        <v>583</v>
      </c>
      <c r="C432" s="846">
        <v>1089</v>
      </c>
      <c r="D432" s="817">
        <f t="shared" si="29"/>
        <v>1672</v>
      </c>
      <c r="E432" s="850">
        <v>30</v>
      </c>
      <c r="F432" s="824">
        <v>85</v>
      </c>
      <c r="G432" s="824">
        <v>21</v>
      </c>
      <c r="H432" s="824">
        <v>0</v>
      </c>
      <c r="I432" s="824">
        <v>50</v>
      </c>
      <c r="J432" s="824">
        <v>0</v>
      </c>
      <c r="K432" s="824">
        <v>0</v>
      </c>
      <c r="L432" s="824">
        <v>0</v>
      </c>
      <c r="M432" s="827">
        <f t="shared" si="33"/>
        <v>186</v>
      </c>
      <c r="N432" s="824">
        <v>0</v>
      </c>
      <c r="O432" s="830">
        <f t="shared" si="30"/>
        <v>186</v>
      </c>
      <c r="P432" s="373">
        <v>1</v>
      </c>
      <c r="Q432" s="351">
        <v>2</v>
      </c>
      <c r="R432" s="833">
        <f t="shared" si="34"/>
        <v>3</v>
      </c>
      <c r="S432" s="856">
        <f t="shared" si="31"/>
        <v>396</v>
      </c>
      <c r="T432" s="836">
        <f t="shared" si="35"/>
        <v>1087</v>
      </c>
      <c r="U432" s="837">
        <f t="shared" si="32"/>
        <v>1483</v>
      </c>
    </row>
    <row r="433" spans="1:31" s="62" customFormat="1" ht="15.75" customHeight="1">
      <c r="A433" s="779" t="s">
        <v>274</v>
      </c>
      <c r="B433" s="818">
        <v>187</v>
      </c>
      <c r="C433" s="816">
        <v>356</v>
      </c>
      <c r="D433" s="817">
        <f t="shared" si="29"/>
        <v>543</v>
      </c>
      <c r="E433" s="851">
        <v>25</v>
      </c>
      <c r="F433" s="852">
        <v>19</v>
      </c>
      <c r="G433" s="852">
        <v>7</v>
      </c>
      <c r="H433" s="852">
        <v>0</v>
      </c>
      <c r="I433" s="852">
        <v>12</v>
      </c>
      <c r="J433" s="852">
        <v>1</v>
      </c>
      <c r="K433" s="852">
        <v>0</v>
      </c>
      <c r="L433" s="852">
        <v>0</v>
      </c>
      <c r="M433" s="848">
        <f t="shared" si="33"/>
        <v>64</v>
      </c>
      <c r="N433" s="852">
        <v>6</v>
      </c>
      <c r="O433" s="849">
        <f t="shared" si="30"/>
        <v>70</v>
      </c>
      <c r="P433" s="373">
        <v>0</v>
      </c>
      <c r="Q433" s="373">
        <v>10</v>
      </c>
      <c r="R433" s="833">
        <f t="shared" si="34"/>
        <v>10</v>
      </c>
      <c r="S433" s="856">
        <f t="shared" si="31"/>
        <v>123</v>
      </c>
      <c r="T433" s="836">
        <f t="shared" si="35"/>
        <v>340</v>
      </c>
      <c r="U433" s="837">
        <f t="shared" si="32"/>
        <v>463</v>
      </c>
      <c r="V433" s="46"/>
      <c r="W433" s="46"/>
      <c r="X433" s="46"/>
      <c r="Y433" s="46"/>
      <c r="Z433" s="46"/>
      <c r="AA433" s="46"/>
      <c r="AB433" s="46"/>
      <c r="AC433" s="46"/>
      <c r="AD433" s="46"/>
      <c r="AE433" s="46"/>
    </row>
    <row r="434" spans="1:31" ht="13.5">
      <c r="A434" s="779" t="s">
        <v>251</v>
      </c>
      <c r="B434" s="818">
        <v>236</v>
      </c>
      <c r="C434" s="816">
        <v>451</v>
      </c>
      <c r="D434" s="817">
        <f t="shared" si="29"/>
        <v>687</v>
      </c>
      <c r="E434" s="851">
        <v>17</v>
      </c>
      <c r="F434" s="852">
        <v>26</v>
      </c>
      <c r="G434" s="852">
        <v>10</v>
      </c>
      <c r="H434" s="852">
        <v>0</v>
      </c>
      <c r="I434" s="852">
        <v>8</v>
      </c>
      <c r="J434" s="852">
        <v>0</v>
      </c>
      <c r="K434" s="852">
        <v>0</v>
      </c>
      <c r="L434" s="852">
        <v>0</v>
      </c>
      <c r="M434" s="848">
        <f t="shared" si="33"/>
        <v>61</v>
      </c>
      <c r="N434" s="852">
        <v>0</v>
      </c>
      <c r="O434" s="849">
        <f t="shared" si="30"/>
        <v>61</v>
      </c>
      <c r="P434" s="373">
        <v>0</v>
      </c>
      <c r="Q434" s="373">
        <v>0</v>
      </c>
      <c r="R434" s="833">
        <f t="shared" si="34"/>
        <v>0</v>
      </c>
      <c r="S434" s="856">
        <f t="shared" si="31"/>
        <v>175</v>
      </c>
      <c r="T434" s="836">
        <f t="shared" si="35"/>
        <v>451</v>
      </c>
      <c r="U434" s="837">
        <f t="shared" si="32"/>
        <v>626</v>
      </c>
    </row>
    <row r="435" spans="1:31" ht="13.5">
      <c r="A435" s="779" t="s">
        <v>252</v>
      </c>
      <c r="B435" s="818">
        <v>265</v>
      </c>
      <c r="C435" s="816">
        <v>372</v>
      </c>
      <c r="D435" s="817">
        <f t="shared" si="29"/>
        <v>637</v>
      </c>
      <c r="E435" s="851">
        <v>23</v>
      </c>
      <c r="F435" s="852">
        <v>11</v>
      </c>
      <c r="G435" s="852">
        <v>0</v>
      </c>
      <c r="H435" s="852">
        <v>0</v>
      </c>
      <c r="I435" s="852">
        <v>2</v>
      </c>
      <c r="J435" s="852">
        <v>0</v>
      </c>
      <c r="K435" s="852">
        <v>0</v>
      </c>
      <c r="L435" s="852">
        <v>0</v>
      </c>
      <c r="M435" s="848">
        <f t="shared" si="33"/>
        <v>36</v>
      </c>
      <c r="N435" s="852">
        <v>3</v>
      </c>
      <c r="O435" s="849">
        <f t="shared" si="30"/>
        <v>39</v>
      </c>
      <c r="P435" s="373">
        <v>0</v>
      </c>
      <c r="Q435" s="373">
        <v>59</v>
      </c>
      <c r="R435" s="833">
        <f t="shared" si="34"/>
        <v>59</v>
      </c>
      <c r="S435" s="856">
        <f t="shared" si="31"/>
        <v>229</v>
      </c>
      <c r="T435" s="836">
        <f t="shared" si="35"/>
        <v>310</v>
      </c>
      <c r="U435" s="837">
        <f t="shared" si="32"/>
        <v>539</v>
      </c>
    </row>
    <row r="436" spans="1:31" ht="14.25" thickBot="1">
      <c r="A436" s="779" t="s">
        <v>253</v>
      </c>
      <c r="B436" s="819">
        <v>87</v>
      </c>
      <c r="C436" s="820">
        <v>107</v>
      </c>
      <c r="D436" s="821">
        <f t="shared" si="29"/>
        <v>194</v>
      </c>
      <c r="E436" s="853">
        <v>11</v>
      </c>
      <c r="F436" s="825">
        <v>29</v>
      </c>
      <c r="G436" s="825">
        <v>5</v>
      </c>
      <c r="H436" s="825">
        <v>0</v>
      </c>
      <c r="I436" s="825">
        <v>0</v>
      </c>
      <c r="J436" s="825">
        <v>0</v>
      </c>
      <c r="K436" s="825">
        <v>0</v>
      </c>
      <c r="L436" s="825">
        <v>0</v>
      </c>
      <c r="M436" s="828">
        <f t="shared" si="33"/>
        <v>45</v>
      </c>
      <c r="N436" s="825">
        <v>1</v>
      </c>
      <c r="O436" s="831">
        <f t="shared" si="30"/>
        <v>46</v>
      </c>
      <c r="P436" s="374">
        <v>0</v>
      </c>
      <c r="Q436" s="374">
        <v>0</v>
      </c>
      <c r="R436" s="834">
        <f t="shared" si="34"/>
        <v>0</v>
      </c>
      <c r="S436" s="857">
        <f>+B436-M436-P436</f>
        <v>42</v>
      </c>
      <c r="T436" s="839">
        <f t="shared" si="35"/>
        <v>106</v>
      </c>
      <c r="U436" s="840">
        <f t="shared" si="32"/>
        <v>148</v>
      </c>
    </row>
    <row r="437" spans="1:31">
      <c r="A437" s="961" t="s">
        <v>335</v>
      </c>
      <c r="B437" s="961"/>
      <c r="C437" s="961"/>
      <c r="D437" s="961"/>
      <c r="E437" s="961"/>
      <c r="F437" s="961"/>
      <c r="G437" s="961"/>
      <c r="H437" s="961"/>
      <c r="I437" s="961"/>
      <c r="J437" s="961"/>
      <c r="K437" s="961"/>
      <c r="L437" s="961"/>
      <c r="M437" s="961"/>
      <c r="N437" s="961"/>
      <c r="O437" s="961"/>
      <c r="P437" s="961"/>
      <c r="Q437" s="961"/>
      <c r="R437" s="961"/>
      <c r="S437" s="961"/>
      <c r="T437" s="961"/>
      <c r="U437" s="961"/>
    </row>
    <row r="438" spans="1:31">
      <c r="A438" s="272"/>
      <c r="B438" s="262"/>
      <c r="C438" s="291"/>
      <c r="D438" s="262"/>
      <c r="E438" s="262"/>
      <c r="F438" s="262"/>
      <c r="G438" s="262"/>
      <c r="H438" s="262"/>
      <c r="I438" s="262"/>
      <c r="J438" s="262"/>
      <c r="K438" s="262"/>
      <c r="L438" s="262"/>
      <c r="M438" s="332"/>
      <c r="N438" s="332"/>
      <c r="O438" s="262"/>
      <c r="P438" s="332"/>
      <c r="Q438" s="332"/>
      <c r="R438" s="262"/>
      <c r="S438" s="332"/>
      <c r="T438" s="262"/>
      <c r="U438" s="46"/>
    </row>
    <row r="458" ht="3.75" customHeight="1"/>
    <row r="485" ht="1.5" customHeight="1"/>
    <row r="510" hidden="1"/>
    <row r="511" hidden="1"/>
    <row r="512" hidden="1"/>
    <row r="513" spans="1:23" hidden="1">
      <c r="V513" s="233"/>
      <c r="W513" s="233"/>
    </row>
    <row r="514" spans="1:23" hidden="1">
      <c r="V514" s="43"/>
      <c r="W514" s="283"/>
    </row>
    <row r="515" spans="1:23" hidden="1">
      <c r="V515" s="283"/>
      <c r="W515" s="283"/>
    </row>
    <row r="516" spans="1:23" hidden="1">
      <c r="V516" s="284"/>
      <c r="W516" s="283"/>
    </row>
    <row r="517" spans="1:23" ht="12.75" hidden="1" customHeight="1">
      <c r="B517" s="941" t="s">
        <v>283</v>
      </c>
      <c r="C517" s="941"/>
      <c r="E517" s="941" t="s">
        <v>284</v>
      </c>
      <c r="F517" s="941"/>
      <c r="G517" s="941"/>
      <c r="I517" s="941" t="s">
        <v>285</v>
      </c>
      <c r="J517" s="941"/>
      <c r="K517" s="941"/>
      <c r="V517" s="1027"/>
      <c r="W517" s="1027"/>
    </row>
    <row r="518" spans="1:23" hidden="1">
      <c r="B518" s="941">
        <f>SUM(B416,B380,B353,B318,B268,B219,B183,B150,B115)</f>
        <v>30061</v>
      </c>
      <c r="C518" s="941"/>
      <c r="E518" s="941">
        <f>SUM(C416,C380,C353,C318,C268,C219,C183,C150,C115)</f>
        <v>49063</v>
      </c>
      <c r="F518" s="941"/>
      <c r="G518" s="941"/>
      <c r="I518" s="941">
        <v>2</v>
      </c>
      <c r="J518" s="941"/>
      <c r="K518" s="941"/>
      <c r="M518" s="1027" t="s">
        <v>287</v>
      </c>
      <c r="N518" s="1027"/>
      <c r="P518" s="941" t="s">
        <v>288</v>
      </c>
      <c r="Q518" s="941"/>
      <c r="R518" s="941"/>
      <c r="S518" s="283"/>
      <c r="U518" s="233" t="s">
        <v>289</v>
      </c>
    </row>
    <row r="519" spans="1:23" hidden="1">
      <c r="A519" s="43"/>
      <c r="B519" s="1027">
        <f>SUM('NCPP '!B145,'NCPP '!B179,'NCPP '!B253,'NCPP '!B281)</f>
        <v>8027</v>
      </c>
      <c r="C519" s="1027"/>
      <c r="E519" s="941">
        <f>SUM('NCPP '!C281,'NCPP '!C253,'NCPP '!C179,'NCPP '!C145)</f>
        <v>7458</v>
      </c>
      <c r="F519" s="941"/>
      <c r="G519" s="941"/>
      <c r="I519" s="941">
        <f>SUM(M416,M380,M353,M318,M268,M219,M183,M150,M115)</f>
        <v>7862</v>
      </c>
      <c r="J519" s="941"/>
      <c r="K519" s="941"/>
      <c r="M519" s="1027">
        <f>SUM(N416,N380,N353,N318,N268,N219,N183,N150,N115)</f>
        <v>402</v>
      </c>
      <c r="N519" s="1027"/>
      <c r="P519" s="941">
        <f>SUM(P416,P380,P353,P318,P268,P219,P183,P150,P115)</f>
        <v>706</v>
      </c>
      <c r="Q519" s="941"/>
      <c r="R519" s="941"/>
      <c r="U519" s="233">
        <f>SUM(Q416,Q380,Q353,Q318,Q268,Q219,Q183,Q150,Q115)</f>
        <v>1637</v>
      </c>
    </row>
    <row r="520" spans="1:23" hidden="1">
      <c r="B520" s="941">
        <f>SUM(B518:C519)</f>
        <v>38088</v>
      </c>
      <c r="C520" s="941"/>
      <c r="E520" s="942">
        <f>SUM(E518:G519)</f>
        <v>56521</v>
      </c>
      <c r="F520" s="942"/>
      <c r="G520" s="942"/>
      <c r="I520" s="941">
        <f>SUM('NCPP '!M179,'NCPP '!M253,'NCPP '!M281,'NCPP '!M145)</f>
        <v>1934</v>
      </c>
      <c r="J520" s="941"/>
      <c r="K520" s="941"/>
      <c r="M520" s="1027">
        <f>SUM('NCPP '!N179,'NCPP '!N281)</f>
        <v>489</v>
      </c>
      <c r="N520" s="1027"/>
      <c r="P520" s="941">
        <f>SUM('NCPP '!P145,'NCPP '!P179,'NCPP '!P253,'NCPP '!P281)</f>
        <v>90</v>
      </c>
      <c r="Q520" s="941"/>
      <c r="R520" s="941"/>
      <c r="U520" s="233">
        <f>SUM('NCPP '!Q281,'NCPP '!Q253,'NCPP '!Q179,'NCPP '!Q145)</f>
        <v>295</v>
      </c>
    </row>
    <row r="521" spans="1:23" hidden="1">
      <c r="B521" s="941">
        <v>19</v>
      </c>
      <c r="C521" s="941"/>
      <c r="E521" s="941" t="s">
        <v>286</v>
      </c>
      <c r="F521" s="941"/>
      <c r="G521" s="941"/>
      <c r="I521" s="942">
        <f>SUM(I518:K520)</f>
        <v>9798</v>
      </c>
      <c r="J521" s="942"/>
      <c r="K521" s="942"/>
      <c r="M521" s="1027">
        <f>SUM(M519:N520)</f>
        <v>891</v>
      </c>
      <c r="N521" s="1027"/>
      <c r="P521" s="942">
        <f>SUM(P519:R520)</f>
        <v>796</v>
      </c>
      <c r="Q521" s="942"/>
      <c r="R521" s="942"/>
      <c r="U521" s="284">
        <f>SUM(T519:U520)</f>
        <v>1932</v>
      </c>
    </row>
    <row r="522" spans="1:23">
      <c r="B522" s="942"/>
      <c r="C522" s="942"/>
      <c r="I522" s="941"/>
      <c r="J522" s="941"/>
      <c r="K522" s="941"/>
      <c r="M522" s="1027"/>
      <c r="N522" s="1027"/>
      <c r="P522" s="941"/>
      <c r="Q522" s="941"/>
      <c r="R522" s="941"/>
    </row>
    <row r="527" spans="1:23">
      <c r="B527" s="941"/>
      <c r="C527" s="941"/>
    </row>
    <row r="529" spans="2:9">
      <c r="B529" s="941"/>
      <c r="C529" s="941"/>
      <c r="G529" s="253"/>
    </row>
    <row r="530" spans="2:9">
      <c r="B530" s="941"/>
      <c r="C530" s="941"/>
      <c r="H530" s="253"/>
      <c r="I530" s="253"/>
    </row>
  </sheetData>
  <mergeCells count="209">
    <mergeCell ref="H315:H316"/>
    <mergeCell ref="A324:U324"/>
    <mergeCell ref="A325:U325"/>
    <mergeCell ref="V517:W517"/>
    <mergeCell ref="P518:R518"/>
    <mergeCell ref="P519:R519"/>
    <mergeCell ref="D377:D378"/>
    <mergeCell ref="D413:D414"/>
    <mergeCell ref="H413:H414"/>
    <mergeCell ref="M413:N413"/>
    <mergeCell ref="O413:O414"/>
    <mergeCell ref="A387:H387"/>
    <mergeCell ref="F413:F414"/>
    <mergeCell ref="I413:I414"/>
    <mergeCell ref="A410:U410"/>
    <mergeCell ref="A413:A415"/>
    <mergeCell ref="A409:U409"/>
    <mergeCell ref="B413:C413"/>
    <mergeCell ref="E413:E414"/>
    <mergeCell ref="O377:O378"/>
    <mergeCell ref="P377:Q377"/>
    <mergeCell ref="A265:A267"/>
    <mergeCell ref="G265:G266"/>
    <mergeCell ref="I521:K521"/>
    <mergeCell ref="M518:N518"/>
    <mergeCell ref="A276:U276"/>
    <mergeCell ref="P265:Q265"/>
    <mergeCell ref="R265:R266"/>
    <mergeCell ref="D265:D266"/>
    <mergeCell ref="P315:Q315"/>
    <mergeCell ref="S315:T315"/>
    <mergeCell ref="H377:H378"/>
    <mergeCell ref="J350:L350"/>
    <mergeCell ref="A377:A379"/>
    <mergeCell ref="S377:T377"/>
    <mergeCell ref="E377:E378"/>
    <mergeCell ref="A275:U275"/>
    <mergeCell ref="O265:O266"/>
    <mergeCell ref="A313:U313"/>
    <mergeCell ref="M265:N265"/>
    <mergeCell ref="B265:C265"/>
    <mergeCell ref="A386:U386"/>
    <mergeCell ref="I350:I351"/>
    <mergeCell ref="I377:I378"/>
    <mergeCell ref="J377:L377"/>
    <mergeCell ref="G216:G217"/>
    <mergeCell ref="A214:U214"/>
    <mergeCell ref="F216:F217"/>
    <mergeCell ref="A212:U212"/>
    <mergeCell ref="A216:A218"/>
    <mergeCell ref="F315:F316"/>
    <mergeCell ref="A315:A317"/>
    <mergeCell ref="I522:K522"/>
    <mergeCell ref="M522:N522"/>
    <mergeCell ref="P522:R522"/>
    <mergeCell ref="I518:K518"/>
    <mergeCell ref="I519:K519"/>
    <mergeCell ref="I520:K520"/>
    <mergeCell ref="I517:K517"/>
    <mergeCell ref="M519:N519"/>
    <mergeCell ref="M520:N520"/>
    <mergeCell ref="M521:N521"/>
    <mergeCell ref="M216:N216"/>
    <mergeCell ref="J216:L216"/>
    <mergeCell ref="P216:Q216"/>
    <mergeCell ref="E216:E217"/>
    <mergeCell ref="B216:C216"/>
    <mergeCell ref="J315:L315"/>
    <mergeCell ref="D315:D316"/>
    <mergeCell ref="A263:U263"/>
    <mergeCell ref="B521:C521"/>
    <mergeCell ref="B517:C517"/>
    <mergeCell ref="E517:G517"/>
    <mergeCell ref="E521:G521"/>
    <mergeCell ref="B518:C518"/>
    <mergeCell ref="B519:C519"/>
    <mergeCell ref="E518:G518"/>
    <mergeCell ref="E519:G519"/>
    <mergeCell ref="E520:G520"/>
    <mergeCell ref="B520:C520"/>
    <mergeCell ref="R350:R351"/>
    <mergeCell ref="U377:U378"/>
    <mergeCell ref="R377:R378"/>
    <mergeCell ref="O315:O316"/>
    <mergeCell ref="U315:U316"/>
    <mergeCell ref="B315:C315"/>
    <mergeCell ref="P350:Q350"/>
    <mergeCell ref="G413:G414"/>
    <mergeCell ref="J413:L413"/>
    <mergeCell ref="A412:U412"/>
    <mergeCell ref="P520:R520"/>
    <mergeCell ref="P521:R521"/>
    <mergeCell ref="E265:E266"/>
    <mergeCell ref="G147:G148"/>
    <mergeCell ref="H147:H148"/>
    <mergeCell ref="D216:D217"/>
    <mergeCell ref="J180:L180"/>
    <mergeCell ref="O216:O217"/>
    <mergeCell ref="J112:L112"/>
    <mergeCell ref="S216:T216"/>
    <mergeCell ref="I216:I217"/>
    <mergeCell ref="H216:H217"/>
    <mergeCell ref="P147:Q147"/>
    <mergeCell ref="A120:G120"/>
    <mergeCell ref="O147:O148"/>
    <mergeCell ref="P180:Q180"/>
    <mergeCell ref="G180:G181"/>
    <mergeCell ref="B147:C147"/>
    <mergeCell ref="A153:G153"/>
    <mergeCell ref="B180:C180"/>
    <mergeCell ref="R180:R181"/>
    <mergeCell ref="D180:D181"/>
    <mergeCell ref="E180:E181"/>
    <mergeCell ref="F147:F148"/>
    <mergeCell ref="E147:E148"/>
    <mergeCell ref="M180:N180"/>
    <mergeCell ref="D147:D148"/>
    <mergeCell ref="T14:U14"/>
    <mergeCell ref="A14:S14"/>
    <mergeCell ref="A99:U99"/>
    <mergeCell ref="A101:U101"/>
    <mergeCell ref="H112:H113"/>
    <mergeCell ref="D112:D113"/>
    <mergeCell ref="O112:O113"/>
    <mergeCell ref="M112:N112"/>
    <mergeCell ref="A110:U110"/>
    <mergeCell ref="I112:I113"/>
    <mergeCell ref="G112:G113"/>
    <mergeCell ref="S112:T112"/>
    <mergeCell ref="B112:C112"/>
    <mergeCell ref="R112:R113"/>
    <mergeCell ref="A19:U19"/>
    <mergeCell ref="A21:U21"/>
    <mergeCell ref="A83:U83"/>
    <mergeCell ref="F112:F113"/>
    <mergeCell ref="E112:E113"/>
    <mergeCell ref="U112:U113"/>
    <mergeCell ref="A39:U39"/>
    <mergeCell ref="A107:U107"/>
    <mergeCell ref="A108:U108"/>
    <mergeCell ref="U180:U181"/>
    <mergeCell ref="O180:O181"/>
    <mergeCell ref="S147:T147"/>
    <mergeCell ref="A178:U178"/>
    <mergeCell ref="A147:A149"/>
    <mergeCell ref="A119:U119"/>
    <mergeCell ref="H180:H181"/>
    <mergeCell ref="A152:U152"/>
    <mergeCell ref="S180:T180"/>
    <mergeCell ref="J147:L147"/>
    <mergeCell ref="M147:N147"/>
    <mergeCell ref="A76:U76"/>
    <mergeCell ref="A77:U77"/>
    <mergeCell ref="A112:A114"/>
    <mergeCell ref="A145:U145"/>
    <mergeCell ref="P112:Q112"/>
    <mergeCell ref="R147:R148"/>
    <mergeCell ref="I147:I148"/>
    <mergeCell ref="F180:F181"/>
    <mergeCell ref="I180:I181"/>
    <mergeCell ref="U147:U148"/>
    <mergeCell ref="A180:A182"/>
    <mergeCell ref="H265:H266"/>
    <mergeCell ref="J265:L265"/>
    <mergeCell ref="U265:U266"/>
    <mergeCell ref="U350:U351"/>
    <mergeCell ref="A350:A352"/>
    <mergeCell ref="S265:T265"/>
    <mergeCell ref="A323:U323"/>
    <mergeCell ref="A348:U348"/>
    <mergeCell ref="R315:R316"/>
    <mergeCell ref="M315:N315"/>
    <mergeCell ref="I315:I316"/>
    <mergeCell ref="F265:F266"/>
    <mergeCell ref="A310:U310"/>
    <mergeCell ref="A311:U311"/>
    <mergeCell ref="G315:G316"/>
    <mergeCell ref="E315:E316"/>
    <mergeCell ref="U216:U217"/>
    <mergeCell ref="A185:U185"/>
    <mergeCell ref="A211:U211"/>
    <mergeCell ref="R216:R217"/>
    <mergeCell ref="A229:U229"/>
    <mergeCell ref="I265:I266"/>
    <mergeCell ref="A231:F231"/>
    <mergeCell ref="B527:C527"/>
    <mergeCell ref="B529:C529"/>
    <mergeCell ref="B530:C530"/>
    <mergeCell ref="B522:C522"/>
    <mergeCell ref="G350:G351"/>
    <mergeCell ref="D350:D351"/>
    <mergeCell ref="E350:E351"/>
    <mergeCell ref="F350:F351"/>
    <mergeCell ref="B377:C377"/>
    <mergeCell ref="F377:F378"/>
    <mergeCell ref="A375:U375"/>
    <mergeCell ref="M350:N350"/>
    <mergeCell ref="O350:O351"/>
    <mergeCell ref="G377:G378"/>
    <mergeCell ref="M377:N377"/>
    <mergeCell ref="S350:T350"/>
    <mergeCell ref="B350:C350"/>
    <mergeCell ref="A437:U437"/>
    <mergeCell ref="S413:T413"/>
    <mergeCell ref="U413:U414"/>
    <mergeCell ref="H350:H351"/>
    <mergeCell ref="A358:U358"/>
    <mergeCell ref="P413:Q413"/>
    <mergeCell ref="R413:R414"/>
  </mergeCells>
  <hyperlinks>
    <hyperlink ref="A185" r:id="rId1" display="http://www.pj.gob.pe/"/>
    <hyperlink ref="A119" r:id="rId2" display="http://www.pj.gob.pe/"/>
    <hyperlink ref="A152" r:id="rId3" display="http://www.pj.gob.pe/"/>
    <hyperlink ref="A229" r:id="rId4" display="http://www.pj.gob.pe/"/>
    <hyperlink ref="A323" r:id="rId5" display="http://www.pj.gob.pe/"/>
    <hyperlink ref="A386" r:id="rId6" display="http://www.pj.gob.pe/"/>
    <hyperlink ref="A437" r:id="rId7" display="http://www.pj.gob.pe/"/>
    <hyperlink ref="A275" r:id="rId8" display="http://www.pj.gob.pe/"/>
    <hyperlink ref="A358" r:id="rId9" display="http://www.pj.gob.pe/"/>
  </hyperlinks>
  <printOptions horizontalCentered="1" verticalCentered="1"/>
  <pageMargins left="3.937007874015748E-2" right="3.937007874015748E-2" top="0.35433070866141736" bottom="3.937007874015748E-2" header="0.31496062992125984" footer="0.31496062992125984"/>
  <pageSetup paperSize="9" scale="49" orientation="portrait" r:id="rId10"/>
  <headerFooter scaleWithDoc="0" alignWithMargins="0"/>
  <rowBreaks count="4" manualBreakCount="4">
    <brk id="105" max="16383" man="1"/>
    <brk id="209" max="16383" man="1"/>
    <brk id="308" max="16383" man="1"/>
    <brk id="402" max="16383" man="1"/>
  </rowBreaks>
  <drawing r:id="rId11"/>
  <legacyDrawing r:id="rId1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AG346"/>
  <sheetViews>
    <sheetView view="pageBreakPreview" topLeftCell="A304" zoomScale="89" zoomScaleNormal="85" zoomScaleSheetLayoutView="89" zoomScalePageLayoutView="85" workbookViewId="0">
      <selection activeCell="L16" sqref="L16"/>
    </sheetView>
  </sheetViews>
  <sheetFormatPr baseColWidth="10" defaultRowHeight="12.75"/>
  <cols>
    <col min="1" max="1" width="16.85546875" style="315" customWidth="1"/>
    <col min="2" max="2" width="7.140625" style="44" customWidth="1"/>
    <col min="3" max="3" width="8" style="44" customWidth="1"/>
    <col min="4" max="4" width="7.7109375" style="44" customWidth="1"/>
    <col min="5" max="5" width="6.7109375" style="44" customWidth="1"/>
    <col min="6" max="6" width="7.28515625" style="44" customWidth="1"/>
    <col min="7" max="7" width="6" style="44" customWidth="1"/>
    <col min="8" max="8" width="5" style="44" customWidth="1"/>
    <col min="9" max="9" width="6.42578125" style="44" customWidth="1"/>
    <col min="10" max="10" width="5.7109375" style="44" customWidth="1"/>
    <col min="11" max="11" width="4.5703125" style="44" customWidth="1"/>
    <col min="12" max="12" width="6.28515625" style="44" customWidth="1"/>
    <col min="13" max="13" width="18" style="43" customWidth="1"/>
    <col min="14" max="14" width="6.7109375" style="43" customWidth="1"/>
    <col min="15" max="15" width="8.140625" style="44" customWidth="1"/>
    <col min="16" max="16" width="6.28515625" style="43" customWidth="1"/>
    <col min="17" max="17" width="6.5703125" style="43" customWidth="1"/>
    <col min="18" max="18" width="6.7109375" style="44" customWidth="1"/>
    <col min="19" max="19" width="10.7109375" style="43" customWidth="1"/>
    <col min="20" max="20" width="10.42578125" style="44" customWidth="1"/>
    <col min="21" max="21" width="11.5703125" style="44" customWidth="1"/>
    <col min="22" max="22" width="7.28515625" style="44" customWidth="1"/>
    <col min="23" max="23" width="9.7109375" style="44" customWidth="1"/>
    <col min="24" max="24" width="11.42578125" style="44"/>
    <col min="25" max="25" width="12.28515625" style="44" bestFit="1" customWidth="1"/>
    <col min="26" max="27" width="11.5703125" style="44" bestFit="1" customWidth="1"/>
    <col min="28" max="28" width="11.42578125" style="44"/>
    <col min="29" max="30" width="11.5703125" style="44" bestFit="1" customWidth="1"/>
    <col min="31" max="16384" width="11.42578125" style="44"/>
  </cols>
  <sheetData>
    <row r="1" spans="2:9">
      <c r="B1" s="253"/>
      <c r="C1" s="253"/>
      <c r="D1" s="253"/>
      <c r="E1" s="253"/>
      <c r="F1" s="253"/>
      <c r="G1" s="253"/>
      <c r="H1" s="253"/>
      <c r="I1" s="253"/>
    </row>
    <row r="2" spans="2:9">
      <c r="B2" s="458"/>
      <c r="C2" s="458"/>
      <c r="D2" s="458"/>
      <c r="E2" s="458"/>
      <c r="F2" s="458"/>
      <c r="G2" s="458"/>
      <c r="H2" s="458"/>
      <c r="I2" s="458"/>
    </row>
    <row r="3" spans="2:9">
      <c r="B3" s="458"/>
      <c r="C3" s="458"/>
      <c r="D3" s="458"/>
      <c r="E3" s="458"/>
      <c r="F3" s="458"/>
      <c r="G3" s="458"/>
      <c r="H3" s="458"/>
      <c r="I3" s="458"/>
    </row>
    <row r="4" spans="2:9">
      <c r="B4" s="458"/>
      <c r="C4" s="458"/>
      <c r="D4" s="458"/>
      <c r="E4" s="458"/>
      <c r="F4" s="458"/>
      <c r="G4" s="458"/>
      <c r="H4" s="458"/>
      <c r="I4" s="458"/>
    </row>
    <row r="5" spans="2:9">
      <c r="B5" s="458"/>
      <c r="C5" s="458"/>
      <c r="D5" s="458"/>
      <c r="E5" s="458"/>
      <c r="F5" s="458"/>
      <c r="G5" s="458"/>
      <c r="H5" s="458"/>
      <c r="I5" s="458"/>
    </row>
    <row r="6" spans="2:9">
      <c r="B6" s="458"/>
      <c r="C6" s="458"/>
      <c r="D6" s="458"/>
      <c r="E6" s="458"/>
      <c r="F6" s="458"/>
      <c r="G6" s="458"/>
      <c r="H6" s="458"/>
      <c r="I6" s="458"/>
    </row>
    <row r="7" spans="2:9">
      <c r="B7" s="458"/>
      <c r="C7" s="458"/>
      <c r="D7" s="458"/>
      <c r="E7" s="458"/>
      <c r="F7" s="458"/>
      <c r="G7" s="458"/>
      <c r="H7" s="458"/>
      <c r="I7" s="458"/>
    </row>
    <row r="8" spans="2:9">
      <c r="B8" s="458"/>
      <c r="C8" s="458"/>
      <c r="D8" s="458"/>
      <c r="E8" s="458"/>
      <c r="F8" s="458"/>
      <c r="G8" s="458"/>
      <c r="H8" s="458"/>
      <c r="I8" s="458"/>
    </row>
    <row r="9" spans="2:9">
      <c r="B9" s="458"/>
      <c r="C9" s="458"/>
      <c r="D9" s="458"/>
      <c r="E9" s="458"/>
      <c r="F9" s="458"/>
      <c r="G9" s="458"/>
      <c r="H9" s="458"/>
      <c r="I9" s="458"/>
    </row>
    <row r="10" spans="2:9">
      <c r="B10" s="458"/>
      <c r="C10" s="458"/>
      <c r="D10" s="458"/>
      <c r="E10" s="458"/>
      <c r="F10" s="458"/>
      <c r="G10" s="458"/>
      <c r="H10" s="458"/>
      <c r="I10" s="458"/>
    </row>
    <row r="11" spans="2:9">
      <c r="B11" s="458"/>
      <c r="C11" s="458"/>
      <c r="D11" s="458"/>
      <c r="E11" s="458"/>
      <c r="F11" s="458"/>
      <c r="G11" s="458"/>
      <c r="H11" s="458"/>
      <c r="I11" s="458"/>
    </row>
    <row r="12" spans="2:9">
      <c r="B12" s="458"/>
      <c r="C12" s="458"/>
      <c r="D12" s="458"/>
      <c r="E12" s="458"/>
      <c r="F12" s="458"/>
      <c r="G12" s="458"/>
      <c r="H12" s="458"/>
      <c r="I12" s="458"/>
    </row>
    <row r="13" spans="2:9">
      <c r="B13" s="458"/>
      <c r="C13" s="458"/>
      <c r="D13" s="458"/>
      <c r="E13" s="458"/>
      <c r="F13" s="458"/>
      <c r="G13" s="458"/>
      <c r="H13" s="458"/>
      <c r="I13" s="458"/>
    </row>
    <row r="14" spans="2:9">
      <c r="B14" s="458"/>
      <c r="C14" s="458"/>
      <c r="D14" s="458"/>
      <c r="E14" s="458"/>
      <c r="F14" s="458"/>
      <c r="G14" s="458"/>
      <c r="H14" s="458"/>
      <c r="I14" s="458"/>
    </row>
    <row r="15" spans="2:9">
      <c r="B15" s="458"/>
      <c r="C15" s="458"/>
      <c r="D15" s="458"/>
      <c r="E15" s="458"/>
      <c r="F15" s="458"/>
      <c r="G15" s="458"/>
      <c r="H15" s="458"/>
      <c r="I15" s="458"/>
    </row>
    <row r="16" spans="2:9">
      <c r="B16" s="458"/>
      <c r="C16" s="458"/>
      <c r="D16" s="458"/>
      <c r="E16" s="458"/>
      <c r="F16" s="458"/>
      <c r="G16" s="458"/>
      <c r="H16" s="458"/>
      <c r="I16" s="458"/>
    </row>
    <row r="17" spans="1:21">
      <c r="B17" s="458"/>
      <c r="C17" s="458"/>
      <c r="D17" s="458"/>
      <c r="E17" s="458"/>
      <c r="F17" s="458"/>
      <c r="G17" s="458"/>
      <c r="H17" s="458"/>
      <c r="I17" s="458"/>
    </row>
    <row r="18" spans="1:21">
      <c r="B18" s="458"/>
      <c r="C18" s="458"/>
      <c r="D18" s="458"/>
      <c r="E18" s="458"/>
      <c r="F18" s="458"/>
      <c r="G18" s="458"/>
      <c r="H18" s="458"/>
      <c r="I18" s="458"/>
    </row>
    <row r="19" spans="1:21" ht="44.25" customHeight="1">
      <c r="A19" s="1003" t="s">
        <v>293</v>
      </c>
      <c r="B19" s="1003"/>
      <c r="C19" s="1003"/>
      <c r="D19" s="1003"/>
      <c r="E19" s="1003"/>
      <c r="F19" s="1003"/>
      <c r="G19" s="1003"/>
      <c r="H19" s="1003"/>
      <c r="I19" s="1003"/>
      <c r="J19" s="1003"/>
      <c r="K19" s="1003"/>
      <c r="L19" s="1003"/>
      <c r="M19" s="1003"/>
      <c r="N19" s="1003"/>
      <c r="O19" s="1003"/>
      <c r="P19" s="1003"/>
      <c r="Q19" s="1003"/>
      <c r="R19" s="1003"/>
      <c r="S19" s="1003"/>
      <c r="T19" s="1002" t="s">
        <v>348</v>
      </c>
      <c r="U19" s="1002"/>
    </row>
    <row r="20" spans="1:21">
      <c r="B20" s="253"/>
      <c r="C20" s="253"/>
      <c r="D20" s="253"/>
      <c r="E20" s="253"/>
      <c r="F20" s="253"/>
      <c r="G20" s="253"/>
      <c r="H20" s="253"/>
      <c r="I20" s="253"/>
    </row>
    <row r="21" spans="1:21">
      <c r="B21" s="253"/>
      <c r="C21" s="253"/>
      <c r="D21" s="253"/>
      <c r="E21" s="253"/>
      <c r="F21" s="253"/>
      <c r="G21" s="253"/>
      <c r="H21" s="253"/>
      <c r="I21" s="253"/>
    </row>
    <row r="22" spans="1:21">
      <c r="B22" s="253"/>
      <c r="C22" s="253"/>
      <c r="D22" s="253"/>
      <c r="E22" s="253"/>
      <c r="F22" s="253"/>
      <c r="G22" s="253"/>
      <c r="H22" s="253"/>
      <c r="I22" s="253"/>
    </row>
    <row r="23" spans="1:21">
      <c r="B23" s="253"/>
      <c r="C23" s="253"/>
      <c r="D23" s="253"/>
      <c r="E23" s="253"/>
      <c r="F23" s="253"/>
      <c r="G23" s="253"/>
      <c r="H23" s="253"/>
      <c r="I23" s="253"/>
    </row>
    <row r="24" spans="1:21" ht="45">
      <c r="A24" s="1010" t="s">
        <v>156</v>
      </c>
      <c r="B24" s="1010"/>
      <c r="C24" s="1010"/>
      <c r="D24" s="1010"/>
      <c r="E24" s="1010"/>
      <c r="F24" s="1010"/>
      <c r="G24" s="1010"/>
      <c r="H24" s="1010"/>
      <c r="I24" s="1010"/>
      <c r="J24" s="1010"/>
      <c r="K24" s="1010"/>
      <c r="L24" s="1010"/>
      <c r="M24" s="1010"/>
      <c r="N24" s="1010"/>
      <c r="O24" s="1010"/>
      <c r="P24" s="1010"/>
      <c r="Q24" s="1010"/>
      <c r="R24" s="1010"/>
      <c r="S24" s="1010"/>
      <c r="T24" s="1010"/>
      <c r="U24" s="1010"/>
    </row>
    <row r="25" spans="1:21">
      <c r="B25" s="458"/>
      <c r="C25" s="458"/>
      <c r="D25" s="458"/>
      <c r="E25" s="458"/>
      <c r="F25" s="458"/>
      <c r="G25" s="458"/>
      <c r="H25" s="458"/>
      <c r="I25" s="458"/>
    </row>
    <row r="26" spans="1:21" ht="20.25">
      <c r="A26" s="1011" t="s">
        <v>158</v>
      </c>
      <c r="B26" s="1011"/>
      <c r="C26" s="1011"/>
      <c r="D26" s="1011"/>
      <c r="E26" s="1011"/>
      <c r="F26" s="1011"/>
      <c r="G26" s="1011"/>
      <c r="H26" s="1011"/>
      <c r="I26" s="1011"/>
      <c r="J26" s="1011"/>
      <c r="K26" s="1011"/>
      <c r="L26" s="1011"/>
      <c r="M26" s="1011"/>
      <c r="N26" s="1011"/>
      <c r="O26" s="1011"/>
      <c r="P26" s="1011"/>
      <c r="Q26" s="1011"/>
      <c r="R26" s="1011"/>
      <c r="S26" s="1011"/>
      <c r="T26" s="1011"/>
      <c r="U26" s="1011"/>
    </row>
    <row r="27" spans="1:21">
      <c r="B27" s="253"/>
      <c r="C27" s="253"/>
      <c r="D27" s="253"/>
      <c r="E27" s="253"/>
      <c r="F27" s="253"/>
      <c r="G27" s="253"/>
      <c r="H27" s="253"/>
      <c r="I27" s="253"/>
    </row>
    <row r="28" spans="1:21">
      <c r="B28" s="253"/>
      <c r="C28" s="253"/>
      <c r="D28" s="253"/>
      <c r="E28" s="253"/>
      <c r="F28" s="253"/>
      <c r="G28" s="253"/>
      <c r="H28" s="253"/>
      <c r="I28" s="253"/>
    </row>
    <row r="29" spans="1:21">
      <c r="B29" s="253"/>
      <c r="C29" s="253"/>
      <c r="D29" s="253"/>
      <c r="E29" s="253"/>
      <c r="F29" s="253"/>
      <c r="G29" s="253"/>
      <c r="H29" s="253"/>
      <c r="I29" s="253"/>
    </row>
    <row r="30" spans="1:21">
      <c r="B30" s="253"/>
      <c r="C30" s="253"/>
      <c r="D30" s="253"/>
      <c r="E30" s="253"/>
      <c r="F30" s="253"/>
      <c r="G30" s="253"/>
      <c r="H30" s="253"/>
      <c r="I30" s="253"/>
    </row>
    <row r="31" spans="1:21">
      <c r="B31" s="253"/>
      <c r="C31" s="253"/>
      <c r="D31" s="253"/>
      <c r="E31" s="253"/>
      <c r="F31" s="253"/>
      <c r="G31" s="253"/>
      <c r="H31" s="253"/>
      <c r="I31" s="253"/>
    </row>
    <row r="32" spans="1:21">
      <c r="B32" s="253"/>
      <c r="C32" s="253"/>
      <c r="D32" s="253"/>
      <c r="E32" s="253"/>
      <c r="F32" s="253"/>
      <c r="G32" s="253"/>
      <c r="H32" s="253"/>
      <c r="I32" s="253"/>
    </row>
    <row r="33" spans="1:22">
      <c r="B33" s="253"/>
      <c r="C33" s="253"/>
      <c r="D33" s="253"/>
      <c r="E33" s="253"/>
      <c r="F33" s="253"/>
      <c r="G33" s="253"/>
      <c r="H33" s="253"/>
      <c r="I33" s="253"/>
    </row>
    <row r="34" spans="1:22">
      <c r="B34" s="253"/>
      <c r="C34" s="253"/>
      <c r="D34" s="253"/>
      <c r="E34" s="253"/>
      <c r="F34" s="253"/>
      <c r="G34" s="253"/>
      <c r="H34" s="253"/>
      <c r="I34" s="253"/>
      <c r="K34" s="44" t="s">
        <v>314</v>
      </c>
    </row>
    <row r="35" spans="1:22">
      <c r="B35" s="253"/>
      <c r="C35" s="253"/>
      <c r="D35" s="253"/>
      <c r="E35" s="253"/>
      <c r="F35" s="253"/>
      <c r="G35" s="253"/>
      <c r="H35" s="253"/>
      <c r="I35" s="253"/>
    </row>
    <row r="36" spans="1:22">
      <c r="B36" s="253"/>
      <c r="C36" s="253"/>
      <c r="D36" s="253"/>
      <c r="E36" s="253"/>
      <c r="F36" s="253"/>
      <c r="G36" s="253"/>
      <c r="H36" s="253"/>
      <c r="I36" s="253"/>
    </row>
    <row r="37" spans="1:22">
      <c r="B37" s="253"/>
      <c r="C37" s="253"/>
      <c r="D37" s="253"/>
      <c r="E37" s="253"/>
      <c r="F37" s="253"/>
      <c r="G37" s="253"/>
      <c r="H37" s="253"/>
      <c r="I37" s="253"/>
    </row>
    <row r="38" spans="1:22">
      <c r="B38" s="253"/>
      <c r="C38" s="253"/>
      <c r="D38" s="253"/>
      <c r="E38" s="253"/>
      <c r="F38" s="253"/>
      <c r="G38" s="253"/>
      <c r="H38" s="253"/>
      <c r="I38" s="253"/>
    </row>
    <row r="39" spans="1:22">
      <c r="B39" s="253"/>
      <c r="C39" s="253"/>
      <c r="D39" s="253"/>
      <c r="E39" s="253"/>
      <c r="F39" s="253"/>
      <c r="G39" s="253"/>
      <c r="H39" s="253"/>
      <c r="I39" s="253"/>
    </row>
    <row r="40" spans="1:22">
      <c r="B40" s="253"/>
      <c r="C40" s="253"/>
      <c r="D40" s="253"/>
      <c r="E40" s="253"/>
      <c r="F40" s="253"/>
      <c r="G40" s="253"/>
      <c r="H40" s="253"/>
      <c r="I40" s="253"/>
    </row>
    <row r="41" spans="1:22">
      <c r="B41" s="253"/>
      <c r="C41" s="253"/>
      <c r="D41" s="253"/>
      <c r="E41" s="253"/>
      <c r="F41" s="253"/>
      <c r="G41" s="253"/>
      <c r="H41" s="253"/>
      <c r="I41" s="253"/>
    </row>
    <row r="42" spans="1:22">
      <c r="B42" s="253"/>
      <c r="C42" s="253"/>
      <c r="D42" s="253"/>
      <c r="E42" s="253"/>
      <c r="F42" s="253"/>
      <c r="G42" s="253"/>
      <c r="H42" s="253"/>
      <c r="I42" s="253"/>
    </row>
    <row r="43" spans="1:22">
      <c r="B43" s="253"/>
      <c r="C43" s="253"/>
      <c r="D43" s="253"/>
      <c r="E43" s="253"/>
      <c r="F43" s="253"/>
      <c r="G43" s="253"/>
      <c r="H43" s="253"/>
      <c r="I43" s="253"/>
    </row>
    <row r="44" spans="1:22" ht="45">
      <c r="A44" s="982"/>
      <c r="B44" s="982"/>
      <c r="C44" s="982"/>
      <c r="D44" s="982"/>
      <c r="E44" s="982"/>
      <c r="F44" s="982"/>
      <c r="G44" s="982"/>
      <c r="H44" s="982"/>
      <c r="I44" s="982"/>
      <c r="J44" s="982"/>
      <c r="K44" s="982"/>
      <c r="L44" s="982"/>
      <c r="M44" s="982"/>
      <c r="N44" s="982"/>
      <c r="O44" s="982"/>
      <c r="P44" s="982"/>
      <c r="Q44" s="982"/>
      <c r="R44" s="982"/>
      <c r="S44" s="982"/>
      <c r="T44" s="982"/>
      <c r="U44" s="982"/>
      <c r="V44" s="257"/>
    </row>
    <row r="45" spans="1:22">
      <c r="B45" s="253"/>
      <c r="C45" s="253"/>
      <c r="D45" s="253"/>
      <c r="E45" s="253"/>
      <c r="F45" s="253"/>
      <c r="G45" s="253"/>
      <c r="H45" s="253"/>
      <c r="I45" s="253"/>
    </row>
    <row r="46" spans="1:22">
      <c r="B46" s="253"/>
      <c r="C46" s="253"/>
      <c r="D46" s="253"/>
      <c r="E46" s="253"/>
      <c r="F46" s="253"/>
      <c r="G46" s="253"/>
      <c r="H46" s="253"/>
      <c r="I46" s="253"/>
    </row>
    <row r="47" spans="1:22">
      <c r="B47" s="253"/>
      <c r="C47" s="253"/>
      <c r="D47" s="253"/>
      <c r="E47" s="253"/>
      <c r="F47" s="253"/>
      <c r="G47" s="253"/>
      <c r="H47" s="253"/>
      <c r="I47" s="253"/>
    </row>
    <row r="48" spans="1:22">
      <c r="B48" s="253"/>
      <c r="C48" s="253"/>
      <c r="D48" s="253"/>
      <c r="E48" s="253"/>
      <c r="F48" s="253"/>
      <c r="G48" s="253"/>
      <c r="H48" s="253"/>
      <c r="I48" s="253"/>
    </row>
    <row r="49" spans="2:9">
      <c r="B49" s="253"/>
      <c r="C49" s="253"/>
      <c r="D49" s="253"/>
      <c r="E49" s="253"/>
      <c r="F49" s="253"/>
      <c r="G49" s="253"/>
      <c r="H49" s="253"/>
      <c r="I49" s="253"/>
    </row>
    <row r="50" spans="2:9">
      <c r="B50" s="253"/>
      <c r="C50" s="253"/>
      <c r="D50" s="253"/>
      <c r="E50" s="253"/>
      <c r="F50" s="253"/>
      <c r="G50" s="253"/>
      <c r="H50" s="253"/>
      <c r="I50" s="253"/>
    </row>
    <row r="51" spans="2:9">
      <c r="B51" s="253"/>
      <c r="C51" s="253"/>
      <c r="D51" s="253"/>
      <c r="E51" s="253"/>
      <c r="F51" s="253"/>
      <c r="G51" s="253"/>
      <c r="H51" s="253"/>
      <c r="I51" s="253"/>
    </row>
    <row r="52" spans="2:9">
      <c r="B52" s="253"/>
      <c r="C52" s="253"/>
      <c r="D52" s="253"/>
      <c r="E52" s="253"/>
      <c r="F52" s="253"/>
      <c r="G52" s="253"/>
      <c r="H52" s="253"/>
      <c r="I52" s="253"/>
    </row>
    <row r="53" spans="2:9">
      <c r="B53" s="253"/>
      <c r="C53" s="253"/>
      <c r="D53" s="253"/>
      <c r="E53" s="253"/>
      <c r="F53" s="253"/>
      <c r="G53" s="253"/>
      <c r="H53" s="253"/>
      <c r="I53" s="253"/>
    </row>
    <row r="54" spans="2:9">
      <c r="B54" s="253"/>
      <c r="C54" s="253"/>
      <c r="D54" s="253"/>
      <c r="E54" s="253"/>
      <c r="F54" s="253"/>
      <c r="G54" s="253"/>
      <c r="H54" s="253"/>
      <c r="I54" s="253"/>
    </row>
    <row r="55" spans="2:9">
      <c r="B55" s="253"/>
      <c r="C55" s="253"/>
      <c r="D55" s="253"/>
      <c r="E55" s="253"/>
      <c r="F55" s="253"/>
      <c r="G55" s="253"/>
      <c r="H55" s="253"/>
      <c r="I55" s="253"/>
    </row>
    <row r="56" spans="2:9">
      <c r="B56" s="253"/>
      <c r="C56" s="253"/>
      <c r="D56" s="253"/>
      <c r="E56" s="253"/>
      <c r="F56" s="253"/>
      <c r="G56" s="253"/>
      <c r="H56" s="253"/>
      <c r="I56" s="253"/>
    </row>
    <row r="57" spans="2:9">
      <c r="B57" s="253"/>
      <c r="C57" s="253"/>
      <c r="D57" s="253"/>
      <c r="E57" s="253"/>
      <c r="F57" s="253"/>
      <c r="G57" s="253"/>
      <c r="H57" s="253"/>
      <c r="I57" s="253"/>
    </row>
    <row r="58" spans="2:9">
      <c r="B58" s="253"/>
      <c r="C58" s="253"/>
      <c r="D58" s="253"/>
      <c r="E58" s="253"/>
      <c r="F58" s="253"/>
      <c r="G58" s="253"/>
      <c r="H58" s="253"/>
      <c r="I58" s="253"/>
    </row>
    <row r="59" spans="2:9">
      <c r="B59" s="253"/>
      <c r="C59" s="253"/>
      <c r="D59" s="253"/>
      <c r="E59" s="253"/>
      <c r="F59" s="253"/>
      <c r="G59" s="253"/>
      <c r="H59" s="253"/>
      <c r="I59" s="253"/>
    </row>
    <row r="60" spans="2:9">
      <c r="B60" s="253"/>
      <c r="C60" s="253"/>
      <c r="D60" s="253"/>
      <c r="E60" s="253"/>
      <c r="F60" s="253"/>
      <c r="G60" s="253"/>
      <c r="H60" s="253"/>
      <c r="I60" s="253"/>
    </row>
    <row r="61" spans="2:9">
      <c r="B61" s="253"/>
      <c r="C61" s="253"/>
      <c r="D61" s="253"/>
      <c r="E61" s="253"/>
      <c r="F61" s="253"/>
      <c r="G61" s="253"/>
      <c r="H61" s="253"/>
      <c r="I61" s="253"/>
    </row>
    <row r="62" spans="2:9">
      <c r="B62" s="253"/>
      <c r="C62" s="253"/>
      <c r="D62" s="253"/>
      <c r="E62" s="253"/>
      <c r="F62" s="253"/>
      <c r="G62" s="253"/>
      <c r="H62" s="253"/>
      <c r="I62" s="253"/>
    </row>
    <row r="63" spans="2:9">
      <c r="B63" s="253"/>
      <c r="C63" s="253"/>
      <c r="D63" s="253"/>
      <c r="E63" s="253"/>
      <c r="F63" s="253"/>
      <c r="G63" s="253"/>
      <c r="H63" s="253"/>
      <c r="I63" s="253"/>
    </row>
    <row r="64" spans="2:9">
      <c r="B64" s="253"/>
      <c r="C64" s="253"/>
      <c r="D64" s="253"/>
      <c r="E64" s="253"/>
      <c r="F64" s="253"/>
      <c r="G64" s="253"/>
      <c r="H64" s="253"/>
      <c r="I64" s="253"/>
    </row>
    <row r="65" spans="1:23">
      <c r="B65" s="253"/>
      <c r="C65" s="253"/>
      <c r="D65" s="253"/>
      <c r="E65" s="253"/>
      <c r="F65" s="253"/>
      <c r="G65" s="253"/>
      <c r="H65" s="253"/>
      <c r="I65" s="253"/>
    </row>
    <row r="66" spans="1:23">
      <c r="B66" s="253"/>
      <c r="C66" s="253"/>
      <c r="D66" s="253"/>
      <c r="E66" s="253"/>
      <c r="F66" s="253"/>
      <c r="G66" s="253"/>
      <c r="H66" s="253"/>
      <c r="I66" s="253"/>
    </row>
    <row r="67" spans="1:23">
      <c r="B67" s="253"/>
      <c r="C67" s="253"/>
      <c r="D67" s="253"/>
      <c r="E67" s="253"/>
      <c r="F67" s="253"/>
      <c r="G67" s="253"/>
      <c r="H67" s="253"/>
      <c r="I67" s="253"/>
    </row>
    <row r="68" spans="1:23">
      <c r="B68" s="253"/>
      <c r="C68" s="253"/>
      <c r="D68" s="253"/>
      <c r="E68" s="253"/>
      <c r="F68" s="253"/>
      <c r="G68" s="253"/>
      <c r="H68" s="253"/>
      <c r="I68" s="253"/>
    </row>
    <row r="69" spans="1:23">
      <c r="B69" s="253"/>
      <c r="C69" s="253"/>
      <c r="D69" s="253"/>
      <c r="E69" s="253"/>
      <c r="F69" s="253"/>
      <c r="G69" s="253"/>
      <c r="H69" s="253"/>
      <c r="I69" s="253"/>
    </row>
    <row r="70" spans="1:23">
      <c r="B70" s="253"/>
      <c r="C70" s="253"/>
      <c r="D70" s="253"/>
      <c r="E70" s="253"/>
      <c r="F70" s="253"/>
      <c r="G70" s="253"/>
      <c r="H70" s="253"/>
      <c r="I70" s="253"/>
    </row>
    <row r="71" spans="1:23">
      <c r="B71" s="253"/>
      <c r="C71" s="253"/>
      <c r="D71" s="253"/>
      <c r="E71" s="253"/>
      <c r="F71" s="253"/>
      <c r="G71" s="253"/>
      <c r="H71" s="253"/>
      <c r="I71" s="253"/>
    </row>
    <row r="72" spans="1:23">
      <c r="B72" s="253"/>
      <c r="C72" s="253"/>
      <c r="D72" s="253"/>
      <c r="E72" s="253"/>
      <c r="F72" s="253"/>
      <c r="G72" s="253"/>
      <c r="H72" s="253"/>
      <c r="I72" s="253"/>
    </row>
    <row r="73" spans="1:23">
      <c r="B73" s="253"/>
      <c r="C73" s="253"/>
      <c r="D73" s="253"/>
      <c r="E73" s="253"/>
      <c r="F73" s="253"/>
      <c r="G73" s="253"/>
      <c r="H73" s="253"/>
      <c r="I73" s="253"/>
    </row>
    <row r="74" spans="1:23">
      <c r="B74" s="253"/>
      <c r="C74" s="253"/>
      <c r="D74" s="253"/>
      <c r="E74" s="253"/>
      <c r="F74" s="253"/>
      <c r="G74" s="253"/>
      <c r="H74" s="253"/>
      <c r="I74" s="253"/>
    </row>
    <row r="75" spans="1:23">
      <c r="B75" s="253"/>
      <c r="C75" s="253"/>
      <c r="D75" s="253"/>
      <c r="E75" s="253"/>
      <c r="F75" s="253"/>
      <c r="G75" s="253"/>
      <c r="H75" s="253"/>
      <c r="I75" s="253"/>
    </row>
    <row r="76" spans="1:23">
      <c r="B76" s="253"/>
      <c r="C76" s="253"/>
      <c r="D76" s="253"/>
      <c r="E76" s="253"/>
      <c r="F76" s="253"/>
      <c r="G76" s="253"/>
      <c r="H76" s="253"/>
      <c r="I76" s="253"/>
    </row>
    <row r="77" spans="1:23">
      <c r="B77" s="253"/>
      <c r="C77" s="253"/>
      <c r="D77" s="253"/>
      <c r="E77" s="253"/>
      <c r="F77" s="253"/>
      <c r="G77" s="253"/>
      <c r="H77" s="253"/>
      <c r="I77" s="253"/>
    </row>
    <row r="78" spans="1:23" ht="45">
      <c r="A78" s="982" t="s">
        <v>157</v>
      </c>
      <c r="B78" s="982"/>
      <c r="C78" s="982"/>
      <c r="D78" s="982"/>
      <c r="E78" s="982"/>
      <c r="F78" s="982"/>
      <c r="G78" s="982"/>
      <c r="H78" s="982"/>
      <c r="I78" s="982"/>
      <c r="J78" s="982"/>
      <c r="K78" s="982"/>
      <c r="L78" s="982"/>
      <c r="M78" s="982"/>
      <c r="N78" s="982"/>
      <c r="O78" s="982"/>
      <c r="P78" s="982"/>
      <c r="Q78" s="982"/>
      <c r="R78" s="982"/>
      <c r="S78" s="982"/>
      <c r="T78" s="982"/>
      <c r="U78" s="982"/>
      <c r="V78" s="982"/>
      <c r="W78" s="982"/>
    </row>
    <row r="79" spans="1:23" ht="45">
      <c r="A79" s="991"/>
      <c r="B79" s="991"/>
      <c r="C79" s="991"/>
      <c r="D79" s="991"/>
      <c r="E79" s="991"/>
      <c r="F79" s="991"/>
      <c r="G79" s="991"/>
      <c r="H79" s="991"/>
      <c r="I79" s="991"/>
      <c r="J79" s="991"/>
      <c r="K79" s="991"/>
      <c r="L79" s="991"/>
      <c r="M79" s="991"/>
      <c r="N79" s="991"/>
      <c r="O79" s="991"/>
      <c r="P79" s="991"/>
      <c r="Q79" s="991"/>
      <c r="R79" s="991"/>
      <c r="S79" s="991"/>
      <c r="T79" s="991"/>
      <c r="U79" s="991"/>
    </row>
    <row r="80" spans="1:23">
      <c r="B80" s="458"/>
      <c r="C80" s="458"/>
      <c r="D80" s="458"/>
      <c r="E80" s="458"/>
      <c r="F80" s="458"/>
      <c r="G80" s="458"/>
      <c r="H80" s="458"/>
      <c r="I80" s="458"/>
    </row>
    <row r="81" spans="1:23">
      <c r="B81" s="458"/>
      <c r="C81" s="458"/>
      <c r="D81" s="458"/>
      <c r="E81" s="458"/>
      <c r="F81" s="458"/>
      <c r="G81" s="458"/>
      <c r="H81" s="458"/>
      <c r="I81" s="458"/>
    </row>
    <row r="82" spans="1:23">
      <c r="B82" s="458"/>
      <c r="C82" s="458"/>
      <c r="D82" s="458"/>
      <c r="E82" s="458"/>
      <c r="F82" s="458"/>
      <c r="G82" s="458"/>
      <c r="H82" s="458"/>
      <c r="I82" s="458"/>
    </row>
    <row r="83" spans="1:23">
      <c r="B83" s="458"/>
      <c r="C83" s="458"/>
      <c r="D83" s="458"/>
      <c r="E83" s="458"/>
      <c r="F83" s="458"/>
      <c r="G83" s="458"/>
      <c r="H83" s="458"/>
      <c r="I83" s="458"/>
    </row>
    <row r="84" spans="1:23">
      <c r="B84" s="458"/>
      <c r="C84" s="458"/>
      <c r="D84" s="458"/>
      <c r="E84" s="458"/>
      <c r="F84" s="458"/>
      <c r="G84" s="458"/>
      <c r="H84" s="458"/>
      <c r="I84" s="458"/>
    </row>
    <row r="85" spans="1:23" ht="33.75">
      <c r="A85" s="1012" t="s">
        <v>349</v>
      </c>
      <c r="B85" s="1012"/>
      <c r="C85" s="1012"/>
      <c r="D85" s="1012"/>
      <c r="E85" s="1012"/>
      <c r="F85" s="1012"/>
      <c r="G85" s="1012"/>
      <c r="H85" s="1012"/>
      <c r="I85" s="1012"/>
      <c r="J85" s="1012"/>
      <c r="K85" s="1012"/>
      <c r="L85" s="1012"/>
      <c r="M85" s="1012"/>
      <c r="N85" s="1012"/>
      <c r="O85" s="1012"/>
      <c r="P85" s="1012"/>
      <c r="Q85" s="1012"/>
      <c r="R85" s="1012"/>
      <c r="S85" s="1012"/>
      <c r="T85" s="1012"/>
      <c r="U85" s="1012"/>
      <c r="V85" s="1012"/>
      <c r="W85" s="1012"/>
    </row>
    <row r="86" spans="1:23">
      <c r="A86" s="44"/>
      <c r="B86" s="458"/>
      <c r="C86" s="289"/>
      <c r="D86" s="458"/>
      <c r="E86" s="458"/>
      <c r="F86" s="458"/>
      <c r="G86" s="458"/>
      <c r="H86" s="458"/>
      <c r="I86" s="458"/>
    </row>
    <row r="87" spans="1:23">
      <c r="A87" s="44"/>
      <c r="B87" s="458"/>
      <c r="C87" s="289"/>
      <c r="D87" s="458"/>
      <c r="E87" s="458"/>
      <c r="F87" s="458"/>
      <c r="G87" s="458"/>
      <c r="H87" s="458"/>
      <c r="I87" s="458"/>
    </row>
    <row r="88" spans="1:23">
      <c r="A88" s="44"/>
      <c r="B88" s="458"/>
      <c r="C88" s="289"/>
      <c r="D88" s="458"/>
      <c r="E88" s="458"/>
      <c r="F88" s="458"/>
      <c r="G88" s="458"/>
      <c r="H88" s="458"/>
      <c r="I88" s="458"/>
    </row>
    <row r="89" spans="1:23">
      <c r="A89" s="44"/>
      <c r="B89" s="458"/>
      <c r="C89" s="289"/>
      <c r="D89" s="458"/>
      <c r="E89" s="458"/>
      <c r="F89" s="458"/>
      <c r="G89" s="458"/>
      <c r="H89" s="458"/>
      <c r="I89" s="458"/>
    </row>
    <row r="90" spans="1:23">
      <c r="B90" s="253"/>
      <c r="C90" s="253"/>
      <c r="D90" s="253"/>
      <c r="E90" s="253"/>
      <c r="F90" s="253"/>
      <c r="G90" s="253"/>
      <c r="H90" s="253"/>
      <c r="I90" s="253"/>
    </row>
    <row r="91" spans="1:23">
      <c r="B91" s="253"/>
      <c r="C91" s="253"/>
      <c r="D91" s="253"/>
      <c r="E91" s="253"/>
      <c r="F91" s="253"/>
      <c r="G91" s="253"/>
      <c r="H91" s="253"/>
      <c r="I91" s="253"/>
    </row>
    <row r="92" spans="1:23">
      <c r="B92" s="253"/>
      <c r="C92" s="253"/>
      <c r="D92" s="253"/>
      <c r="E92" s="253"/>
      <c r="F92" s="253"/>
      <c r="G92" s="253"/>
      <c r="H92" s="253"/>
      <c r="I92" s="253"/>
    </row>
    <row r="93" spans="1:23">
      <c r="B93" s="253"/>
      <c r="C93" s="253"/>
      <c r="D93" s="253"/>
      <c r="E93" s="253"/>
      <c r="F93" s="253"/>
      <c r="G93" s="253"/>
      <c r="H93" s="253"/>
      <c r="I93" s="253"/>
    </row>
    <row r="94" spans="1:23">
      <c r="B94" s="253"/>
      <c r="C94" s="253"/>
      <c r="D94" s="253"/>
      <c r="E94" s="253"/>
      <c r="F94" s="253"/>
      <c r="G94" s="253"/>
      <c r="H94" s="253"/>
      <c r="I94" s="253"/>
    </row>
    <row r="95" spans="1:23">
      <c r="B95" s="253"/>
      <c r="C95" s="253"/>
      <c r="D95" s="253"/>
      <c r="E95" s="253"/>
      <c r="F95" s="253"/>
      <c r="G95" s="253"/>
      <c r="H95" s="253"/>
      <c r="I95" s="253"/>
    </row>
    <row r="96" spans="1:23">
      <c r="B96" s="253"/>
      <c r="C96" s="253"/>
      <c r="D96" s="253"/>
      <c r="E96" s="253"/>
      <c r="F96" s="253"/>
      <c r="G96" s="253"/>
      <c r="H96" s="253"/>
      <c r="I96" s="253"/>
    </row>
    <row r="97" spans="1:22">
      <c r="B97" s="253"/>
      <c r="C97" s="253"/>
      <c r="D97" s="253"/>
      <c r="E97" s="253"/>
      <c r="F97" s="253"/>
      <c r="G97" s="253"/>
      <c r="H97" s="253"/>
      <c r="I97" s="253"/>
    </row>
    <row r="98" spans="1:22">
      <c r="B98" s="253"/>
      <c r="C98" s="253"/>
      <c r="D98" s="253"/>
      <c r="E98" s="253"/>
      <c r="F98" s="253"/>
      <c r="G98" s="253"/>
      <c r="H98" s="253"/>
      <c r="I98" s="253"/>
    </row>
    <row r="99" spans="1:22">
      <c r="B99" s="253"/>
      <c r="C99" s="253"/>
      <c r="D99" s="253"/>
      <c r="E99" s="253"/>
      <c r="F99" s="253"/>
      <c r="G99" s="253"/>
      <c r="H99" s="253"/>
      <c r="I99" s="253"/>
    </row>
    <row r="100" spans="1:22">
      <c r="B100" s="253"/>
      <c r="C100" s="253"/>
      <c r="D100" s="253"/>
      <c r="E100" s="253"/>
      <c r="F100" s="253"/>
      <c r="G100" s="253"/>
      <c r="H100" s="253"/>
      <c r="I100" s="253"/>
    </row>
    <row r="101" spans="1:22">
      <c r="B101" s="253"/>
      <c r="C101" s="253"/>
      <c r="D101" s="253"/>
      <c r="E101" s="253"/>
      <c r="F101" s="253"/>
      <c r="G101" s="253"/>
      <c r="H101" s="253"/>
      <c r="I101" s="253"/>
    </row>
    <row r="102" spans="1:22">
      <c r="B102" s="253"/>
      <c r="C102" s="253"/>
      <c r="D102" s="253"/>
      <c r="E102" s="253"/>
      <c r="F102" s="253"/>
      <c r="G102" s="253"/>
      <c r="H102" s="253"/>
      <c r="I102" s="253"/>
    </row>
    <row r="103" spans="1:22">
      <c r="B103" s="253"/>
      <c r="C103" s="253"/>
      <c r="D103" s="253"/>
      <c r="E103" s="253"/>
      <c r="F103" s="253"/>
      <c r="G103" s="253"/>
      <c r="H103" s="253"/>
      <c r="I103" s="253"/>
    </row>
    <row r="104" spans="1:22" ht="35.25">
      <c r="A104" s="1004"/>
      <c r="B104" s="1004"/>
      <c r="C104" s="1004"/>
      <c r="D104" s="1004"/>
      <c r="E104" s="1004"/>
      <c r="F104" s="1004"/>
      <c r="G104" s="1004"/>
      <c r="H104" s="1004"/>
      <c r="I104" s="1004"/>
      <c r="J104" s="1004"/>
      <c r="K104" s="1004"/>
      <c r="L104" s="1004"/>
      <c r="M104" s="1004"/>
      <c r="N104" s="1004"/>
      <c r="O104" s="1004"/>
      <c r="P104" s="1004"/>
      <c r="Q104" s="1004"/>
      <c r="R104" s="1004"/>
      <c r="S104" s="1004"/>
      <c r="T104" s="1004"/>
      <c r="U104" s="1004"/>
      <c r="V104" s="258"/>
    </row>
    <row r="105" spans="1:22" ht="20.25">
      <c r="A105" s="1084"/>
      <c r="B105" s="1084"/>
      <c r="C105" s="1084"/>
      <c r="D105" s="1084"/>
      <c r="E105" s="1084"/>
      <c r="F105" s="1084"/>
      <c r="G105" s="1084"/>
      <c r="H105" s="1084"/>
      <c r="I105" s="1084"/>
      <c r="J105" s="1084"/>
      <c r="K105" s="1084"/>
      <c r="L105" s="1084"/>
      <c r="M105" s="1084"/>
      <c r="N105" s="1084"/>
      <c r="O105" s="1084"/>
      <c r="P105" s="1084"/>
      <c r="Q105" s="1084"/>
      <c r="R105" s="1084"/>
      <c r="S105" s="1084"/>
      <c r="T105" s="1084"/>
      <c r="U105" s="1084"/>
    </row>
    <row r="106" spans="1:22">
      <c r="B106" s="253"/>
      <c r="C106" s="253"/>
      <c r="D106" s="253"/>
      <c r="E106" s="253"/>
      <c r="F106" s="253"/>
      <c r="G106" s="253"/>
      <c r="H106" s="253"/>
      <c r="I106" s="253"/>
    </row>
    <row r="107" spans="1:22">
      <c r="B107" s="253"/>
      <c r="C107" s="253"/>
      <c r="D107" s="253"/>
      <c r="E107" s="253"/>
      <c r="F107" s="253"/>
      <c r="G107" s="253"/>
      <c r="H107" s="253"/>
      <c r="I107" s="253"/>
    </row>
    <row r="108" spans="1:22">
      <c r="B108" s="253"/>
      <c r="C108" s="253"/>
      <c r="D108" s="253"/>
      <c r="E108" s="253"/>
      <c r="F108" s="253"/>
      <c r="G108" s="253"/>
      <c r="H108" s="253"/>
      <c r="I108" s="253"/>
    </row>
    <row r="109" spans="1:22">
      <c r="B109" s="253"/>
      <c r="C109" s="253"/>
      <c r="D109" s="253"/>
      <c r="E109" s="253"/>
      <c r="F109" s="253"/>
      <c r="G109" s="253"/>
      <c r="H109" s="253"/>
      <c r="I109" s="253"/>
    </row>
    <row r="110" spans="1:22" ht="33.75">
      <c r="A110" s="1083"/>
      <c r="B110" s="1083"/>
      <c r="C110" s="1083"/>
      <c r="D110" s="1083"/>
      <c r="E110" s="1083"/>
      <c r="F110" s="1083"/>
      <c r="G110" s="1083"/>
      <c r="H110" s="1083"/>
      <c r="I110" s="1083"/>
      <c r="J110" s="1083"/>
      <c r="K110" s="1083"/>
      <c r="L110" s="1083"/>
      <c r="M110" s="1083"/>
      <c r="N110" s="1083"/>
      <c r="O110" s="1083"/>
      <c r="P110" s="1083"/>
      <c r="Q110" s="1083"/>
      <c r="R110" s="1083"/>
      <c r="S110" s="1083"/>
      <c r="T110" s="1083"/>
      <c r="U110" s="1083"/>
      <c r="V110" s="259"/>
    </row>
    <row r="111" spans="1:22">
      <c r="B111" s="253"/>
      <c r="C111" s="253"/>
      <c r="D111" s="253"/>
      <c r="E111" s="253"/>
      <c r="F111" s="253"/>
      <c r="G111" s="253"/>
      <c r="H111" s="253"/>
      <c r="I111" s="253"/>
    </row>
    <row r="112" spans="1:22">
      <c r="B112" s="253"/>
      <c r="C112" s="253"/>
      <c r="D112" s="253"/>
      <c r="E112" s="253"/>
      <c r="F112" s="253"/>
      <c r="G112" s="253"/>
      <c r="H112" s="253"/>
      <c r="I112" s="253"/>
    </row>
    <row r="113" spans="1:22">
      <c r="B113" s="253"/>
      <c r="C113" s="253"/>
      <c r="D113" s="253"/>
      <c r="E113" s="253"/>
      <c r="F113" s="253"/>
      <c r="G113" s="253"/>
      <c r="H113" s="253"/>
      <c r="I113" s="253"/>
    </row>
    <row r="114" spans="1:22">
      <c r="B114" s="253"/>
      <c r="C114" s="253"/>
      <c r="D114" s="253"/>
      <c r="E114" s="253"/>
      <c r="F114" s="253"/>
      <c r="G114" s="253"/>
      <c r="H114" s="253"/>
      <c r="I114" s="253"/>
    </row>
    <row r="115" spans="1:22" ht="15.75">
      <c r="A115" s="1005"/>
      <c r="B115" s="1005"/>
      <c r="C115" s="1005"/>
      <c r="D115" s="1005"/>
      <c r="E115" s="1005"/>
      <c r="F115" s="1005"/>
      <c r="G115" s="1005"/>
      <c r="H115" s="1005"/>
      <c r="I115" s="1005"/>
      <c r="J115" s="1005"/>
      <c r="K115" s="1005"/>
      <c r="L115" s="1005"/>
      <c r="M115" s="1005"/>
      <c r="N115" s="1005"/>
      <c r="O115" s="1005"/>
      <c r="P115" s="1005"/>
      <c r="Q115" s="1005"/>
      <c r="R115" s="1005"/>
      <c r="S115" s="1005"/>
      <c r="T115" s="1005"/>
      <c r="U115" s="1005"/>
      <c r="V115" s="260"/>
    </row>
    <row r="116" spans="1:22">
      <c r="B116" s="253"/>
      <c r="C116" s="253"/>
      <c r="D116" s="253"/>
      <c r="E116" s="253"/>
      <c r="F116" s="253"/>
      <c r="G116" s="253"/>
      <c r="H116" s="253"/>
      <c r="I116" s="253"/>
    </row>
    <row r="117" spans="1:22">
      <c r="B117" s="253"/>
      <c r="C117" s="253"/>
      <c r="D117" s="253"/>
      <c r="E117" s="253"/>
      <c r="F117" s="253"/>
      <c r="G117" s="253"/>
      <c r="H117" s="253"/>
      <c r="I117" s="253"/>
    </row>
    <row r="118" spans="1:22">
      <c r="B118" s="253"/>
      <c r="C118" s="253"/>
      <c r="D118" s="253"/>
      <c r="E118" s="253"/>
      <c r="F118" s="253"/>
      <c r="G118" s="253"/>
      <c r="H118" s="253"/>
      <c r="I118" s="253"/>
    </row>
    <row r="119" spans="1:22">
      <c r="B119" s="253"/>
      <c r="C119" s="253"/>
      <c r="D119" s="253"/>
      <c r="E119" s="253"/>
      <c r="F119" s="253"/>
      <c r="G119" s="253"/>
      <c r="H119" s="253"/>
      <c r="I119" s="253"/>
    </row>
    <row r="125" spans="1:22" hidden="1"/>
    <row r="126" spans="1:22" hidden="1"/>
    <row r="127" spans="1:22" hidden="1"/>
    <row r="128" spans="1:22" hidden="1"/>
    <row r="129" spans="1:23" hidden="1"/>
    <row r="130" spans="1:23" hidden="1"/>
    <row r="131" spans="1:23" hidden="1"/>
    <row r="132" spans="1:23" hidden="1"/>
    <row r="133" spans="1:23" hidden="1"/>
    <row r="134" spans="1:23" hidden="1"/>
    <row r="135" spans="1:23" hidden="1"/>
    <row r="136" spans="1:23" hidden="1"/>
    <row r="137" spans="1:23" s="254" customFormat="1" ht="21.75" customHeight="1">
      <c r="A137" s="1090" t="s">
        <v>152</v>
      </c>
      <c r="B137" s="1091"/>
      <c r="C137" s="1091"/>
      <c r="D137" s="1091"/>
      <c r="E137" s="1091"/>
      <c r="F137" s="1091"/>
      <c r="G137" s="1091"/>
      <c r="H137" s="1091"/>
      <c r="I137" s="1091"/>
      <c r="J137" s="1091"/>
      <c r="K137" s="1091"/>
      <c r="L137" s="1091"/>
      <c r="M137" s="1091"/>
      <c r="N137" s="1091"/>
      <c r="O137" s="1091"/>
      <c r="P137" s="1091"/>
      <c r="Q137" s="1091"/>
      <c r="R137" s="1091"/>
      <c r="S137" s="1091"/>
      <c r="T137" s="1091"/>
      <c r="U137" s="1091"/>
      <c r="V137" s="1091"/>
      <c r="W137" s="1092"/>
    </row>
    <row r="138" spans="1:23" s="254" customFormat="1" ht="24" customHeight="1">
      <c r="A138" s="1093" t="s">
        <v>151</v>
      </c>
      <c r="B138" s="1094"/>
      <c r="C138" s="1094"/>
      <c r="D138" s="1094"/>
      <c r="E138" s="1094"/>
      <c r="F138" s="1094"/>
      <c r="G138" s="1094"/>
      <c r="H138" s="1094"/>
      <c r="I138" s="1094"/>
      <c r="J138" s="1094"/>
      <c r="K138" s="1094"/>
      <c r="L138" s="1094"/>
      <c r="M138" s="1094"/>
      <c r="N138" s="1094"/>
      <c r="O138" s="1094"/>
      <c r="P138" s="1094"/>
      <c r="Q138" s="1094"/>
      <c r="R138" s="1094"/>
      <c r="S138" s="1094"/>
      <c r="T138" s="1094"/>
      <c r="U138" s="1094"/>
      <c r="V138" s="1094"/>
      <c r="W138" s="1095"/>
    </row>
    <row r="139" spans="1:23" s="254" customFormat="1" ht="5.25" customHeight="1">
      <c r="A139" s="316"/>
      <c r="B139" s="256"/>
      <c r="C139" s="256"/>
      <c r="D139" s="256"/>
      <c r="E139" s="256"/>
      <c r="F139" s="256"/>
      <c r="G139" s="256"/>
      <c r="H139" s="256"/>
      <c r="I139" s="256"/>
      <c r="J139" s="256"/>
      <c r="K139" s="256"/>
      <c r="L139" s="256"/>
      <c r="M139" s="324"/>
      <c r="N139" s="324"/>
      <c r="O139" s="256"/>
      <c r="P139" s="324"/>
      <c r="Q139" s="324"/>
      <c r="R139" s="256"/>
      <c r="S139" s="342"/>
      <c r="V139" s="256"/>
      <c r="W139" s="256"/>
    </row>
    <row r="140" spans="1:23" s="255" customFormat="1" ht="23.25" customHeight="1">
      <c r="A140" s="1057" t="s">
        <v>344</v>
      </c>
      <c r="B140" s="1058"/>
      <c r="C140" s="1058"/>
      <c r="D140" s="1058"/>
      <c r="E140" s="1058"/>
      <c r="F140" s="1058"/>
      <c r="G140" s="1058"/>
      <c r="H140" s="1058"/>
      <c r="I140" s="1058"/>
      <c r="J140" s="1058"/>
      <c r="K140" s="1058"/>
      <c r="L140" s="1058"/>
      <c r="M140" s="1058"/>
      <c r="N140" s="1058"/>
      <c r="O140" s="1058"/>
      <c r="P140" s="1058"/>
      <c r="Q140" s="1058"/>
      <c r="R140" s="1058"/>
      <c r="S140" s="1058"/>
      <c r="T140" s="1058"/>
      <c r="U140" s="1058"/>
      <c r="V140" s="1058"/>
      <c r="W140" s="1059"/>
    </row>
    <row r="141" spans="1:23" ht="5.0999999999999996" customHeight="1" thickBot="1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V141" s="52"/>
      <c r="W141" s="52"/>
    </row>
    <row r="142" spans="1:23" ht="33.75" customHeight="1">
      <c r="A142" s="1081" t="s">
        <v>163</v>
      </c>
      <c r="B142" s="947" t="s">
        <v>49</v>
      </c>
      <c r="C142" s="943"/>
      <c r="D142" s="1037" t="s">
        <v>174</v>
      </c>
      <c r="E142" s="1064" t="s">
        <v>184</v>
      </c>
      <c r="F142" s="1076" t="s">
        <v>176</v>
      </c>
      <c r="G142" s="1076" t="s">
        <v>177</v>
      </c>
      <c r="H142" s="1076" t="s">
        <v>178</v>
      </c>
      <c r="I142" s="1064" t="s">
        <v>223</v>
      </c>
      <c r="J142" s="1078" t="s">
        <v>161</v>
      </c>
      <c r="K142" s="1079"/>
      <c r="L142" s="1080"/>
      <c r="M142" s="1055" t="s">
        <v>183</v>
      </c>
      <c r="N142" s="1078"/>
      <c r="O142" s="1088" t="s">
        <v>155</v>
      </c>
      <c r="P142" s="964" t="s">
        <v>175</v>
      </c>
      <c r="Q142" s="965"/>
      <c r="R142" s="1086" t="s">
        <v>182</v>
      </c>
      <c r="S142" s="1018" t="s">
        <v>164</v>
      </c>
      <c r="T142" s="950"/>
      <c r="U142" s="1006" t="s">
        <v>337</v>
      </c>
      <c r="V142" s="1060" t="s">
        <v>230</v>
      </c>
      <c r="W142" s="1061"/>
    </row>
    <row r="143" spans="1:23" ht="42.75" customHeight="1">
      <c r="A143" s="1082"/>
      <c r="B143" s="462" t="s">
        <v>172</v>
      </c>
      <c r="C143" s="463" t="s">
        <v>154</v>
      </c>
      <c r="D143" s="1068"/>
      <c r="E143" s="1065"/>
      <c r="F143" s="1077"/>
      <c r="G143" s="1077"/>
      <c r="H143" s="1077"/>
      <c r="I143" s="1065"/>
      <c r="J143" s="605" t="s">
        <v>304</v>
      </c>
      <c r="K143" s="605" t="s">
        <v>302</v>
      </c>
      <c r="L143" s="605" t="s">
        <v>303</v>
      </c>
      <c r="M143" s="461" t="s">
        <v>172</v>
      </c>
      <c r="N143" s="459" t="s">
        <v>154</v>
      </c>
      <c r="O143" s="1089"/>
      <c r="P143" s="333" t="s">
        <v>173</v>
      </c>
      <c r="Q143" s="325" t="s">
        <v>154</v>
      </c>
      <c r="R143" s="1087"/>
      <c r="S143" s="581" t="s">
        <v>173</v>
      </c>
      <c r="T143" s="476" t="s">
        <v>154</v>
      </c>
      <c r="U143" s="1007"/>
      <c r="V143" s="508" t="s">
        <v>231</v>
      </c>
      <c r="W143" s="521" t="s">
        <v>232</v>
      </c>
    </row>
    <row r="144" spans="1:23" ht="12.75" customHeight="1">
      <c r="A144" s="1085"/>
      <c r="B144" s="591" t="s">
        <v>82</v>
      </c>
      <c r="C144" s="592" t="s">
        <v>165</v>
      </c>
      <c r="D144" s="593" t="s">
        <v>166</v>
      </c>
      <c r="E144" s="590" t="s">
        <v>87</v>
      </c>
      <c r="F144" s="590" t="s">
        <v>79</v>
      </c>
      <c r="G144" s="590" t="s">
        <v>80</v>
      </c>
      <c r="H144" s="590" t="s">
        <v>153</v>
      </c>
      <c r="I144" s="590" t="s">
        <v>160</v>
      </c>
      <c r="J144" s="590" t="s">
        <v>162</v>
      </c>
      <c r="K144" s="590" t="s">
        <v>83</v>
      </c>
      <c r="L144" s="590" t="s">
        <v>186</v>
      </c>
      <c r="M144" s="563" t="s">
        <v>187</v>
      </c>
      <c r="N144" s="590" t="s">
        <v>81</v>
      </c>
      <c r="O144" s="601" t="s">
        <v>188</v>
      </c>
      <c r="P144" s="334" t="s">
        <v>85</v>
      </c>
      <c r="Q144" s="326" t="s">
        <v>189</v>
      </c>
      <c r="R144" s="575" t="s">
        <v>190</v>
      </c>
      <c r="S144" s="582" t="s">
        <v>191</v>
      </c>
      <c r="T144" s="582" t="s">
        <v>192</v>
      </c>
      <c r="U144" s="582" t="s">
        <v>194</v>
      </c>
      <c r="V144" s="609" t="s">
        <v>85</v>
      </c>
      <c r="W144" s="612" t="s">
        <v>189</v>
      </c>
    </row>
    <row r="145" spans="1:33" ht="24" customHeight="1">
      <c r="A145" s="560" t="s">
        <v>213</v>
      </c>
      <c r="B145" s="594">
        <f t="shared" ref="B145:V145" si="0">SUM(B146:B147)</f>
        <v>171</v>
      </c>
      <c r="C145" s="541">
        <v>0</v>
      </c>
      <c r="D145" s="542">
        <f t="shared" si="0"/>
        <v>173</v>
      </c>
      <c r="E145" s="606">
        <f t="shared" si="0"/>
        <v>0</v>
      </c>
      <c r="F145" s="273">
        <f t="shared" si="0"/>
        <v>2</v>
      </c>
      <c r="G145" s="273">
        <f t="shared" si="0"/>
        <v>0</v>
      </c>
      <c r="H145" s="273">
        <f t="shared" si="0"/>
        <v>0</v>
      </c>
      <c r="I145" s="273">
        <f t="shared" si="0"/>
        <v>2</v>
      </c>
      <c r="J145" s="273">
        <f t="shared" si="0"/>
        <v>51</v>
      </c>
      <c r="K145" s="273">
        <f t="shared" si="0"/>
        <v>7</v>
      </c>
      <c r="L145" s="273">
        <f t="shared" si="0"/>
        <v>9</v>
      </c>
      <c r="M145" s="564">
        <f t="shared" si="0"/>
        <v>71</v>
      </c>
      <c r="N145" s="607">
        <f t="shared" si="0"/>
        <v>0</v>
      </c>
      <c r="O145" s="602">
        <f t="shared" si="0"/>
        <v>71</v>
      </c>
      <c r="P145" s="339">
        <f t="shared" si="0"/>
        <v>0</v>
      </c>
      <c r="Q145" s="330">
        <f t="shared" si="0"/>
        <v>0</v>
      </c>
      <c r="R145" s="536">
        <f t="shared" si="0"/>
        <v>0</v>
      </c>
      <c r="S145" s="583">
        <f t="shared" si="0"/>
        <v>100</v>
      </c>
      <c r="T145" s="498">
        <f t="shared" si="0"/>
        <v>2</v>
      </c>
      <c r="U145" s="584">
        <f t="shared" si="0"/>
        <v>102</v>
      </c>
      <c r="V145" s="512">
        <f t="shared" si="0"/>
        <v>229</v>
      </c>
      <c r="W145" s="523">
        <f>SUM(W146:W147)</f>
        <v>97</v>
      </c>
    </row>
    <row r="146" spans="1:33" s="251" customFormat="1" ht="42" customHeight="1">
      <c r="A146" s="561" t="s">
        <v>270</v>
      </c>
      <c r="B146" s="595">
        <v>126</v>
      </c>
      <c r="C146" s="596">
        <v>2</v>
      </c>
      <c r="D146" s="597">
        <f>SUM(B146:C146)</f>
        <v>128</v>
      </c>
      <c r="E146" s="278">
        <v>0</v>
      </c>
      <c r="F146" s="279">
        <v>1</v>
      </c>
      <c r="G146" s="279">
        <v>0</v>
      </c>
      <c r="H146" s="279">
        <v>0</v>
      </c>
      <c r="I146" s="279">
        <v>1</v>
      </c>
      <c r="J146" s="279">
        <v>18</v>
      </c>
      <c r="K146" s="279">
        <v>3</v>
      </c>
      <c r="L146" s="279">
        <v>3</v>
      </c>
      <c r="M146" s="565">
        <f>SUM(E146:L146)</f>
        <v>26</v>
      </c>
      <c r="N146" s="282">
        <v>0</v>
      </c>
      <c r="O146" s="603">
        <f>SUM(M146:N146)</f>
        <v>26</v>
      </c>
      <c r="P146" s="335">
        <v>0</v>
      </c>
      <c r="Q146" s="286">
        <v>0</v>
      </c>
      <c r="R146" s="576">
        <f>+P146+Q146</f>
        <v>0</v>
      </c>
      <c r="S146" s="585">
        <f>+B146-M146-P146</f>
        <v>100</v>
      </c>
      <c r="T146" s="586">
        <f>+C146-N146-Q146</f>
        <v>2</v>
      </c>
      <c r="U146" s="587">
        <f>+S146+T146</f>
        <v>102</v>
      </c>
      <c r="V146" s="610">
        <v>192</v>
      </c>
      <c r="W146" s="613">
        <v>51</v>
      </c>
      <c r="X146" s="252"/>
      <c r="Y146" s="252"/>
      <c r="Z146" s="252"/>
      <c r="AA146" s="252"/>
      <c r="AB146" s="252"/>
      <c r="AC146" s="252"/>
      <c r="AD146" s="252"/>
      <c r="AE146" s="252"/>
      <c r="AF146" s="252"/>
      <c r="AG146" s="252"/>
    </row>
    <row r="147" spans="1:33" s="251" customFormat="1" ht="42" customHeight="1" thickBot="1">
      <c r="A147" s="562" t="s">
        <v>300</v>
      </c>
      <c r="B147" s="598">
        <v>45</v>
      </c>
      <c r="C147" s="599">
        <v>0</v>
      </c>
      <c r="D147" s="600">
        <f>SUM(B147:C147)</f>
        <v>45</v>
      </c>
      <c r="E147" s="608">
        <v>0</v>
      </c>
      <c r="F147" s="280">
        <v>1</v>
      </c>
      <c r="G147" s="280">
        <v>0</v>
      </c>
      <c r="H147" s="280">
        <v>0</v>
      </c>
      <c r="I147" s="280">
        <v>1</v>
      </c>
      <c r="J147" s="280">
        <v>33</v>
      </c>
      <c r="K147" s="280">
        <v>4</v>
      </c>
      <c r="L147" s="280">
        <v>6</v>
      </c>
      <c r="M147" s="567">
        <f>SUM(E147:L147)</f>
        <v>45</v>
      </c>
      <c r="N147" s="380">
        <v>0</v>
      </c>
      <c r="O147" s="604">
        <f>SUM(M147:N147)</f>
        <v>45</v>
      </c>
      <c r="P147" s="360">
        <v>0</v>
      </c>
      <c r="Q147" s="381">
        <v>0</v>
      </c>
      <c r="R147" s="577">
        <f>+P147+Q147</f>
        <v>0</v>
      </c>
      <c r="S147" s="585">
        <f>+B147-M147-P147</f>
        <v>0</v>
      </c>
      <c r="T147" s="588">
        <f>+C147-N147-Q147</f>
        <v>0</v>
      </c>
      <c r="U147" s="589">
        <f>+S147+T147</f>
        <v>0</v>
      </c>
      <c r="V147" s="611">
        <v>37</v>
      </c>
      <c r="W147" s="614">
        <v>46</v>
      </c>
      <c r="X147" s="252"/>
      <c r="Y147" s="252"/>
      <c r="Z147" s="252"/>
      <c r="AA147" s="252"/>
      <c r="AB147" s="252"/>
      <c r="AC147" s="252"/>
      <c r="AD147" s="252"/>
      <c r="AE147" s="252"/>
      <c r="AF147" s="252"/>
      <c r="AG147" s="252"/>
    </row>
    <row r="148" spans="1:33" s="43" customFormat="1" ht="12.75" customHeight="1">
      <c r="A148" s="961" t="s">
        <v>335</v>
      </c>
      <c r="B148" s="961"/>
      <c r="C148" s="961"/>
      <c r="D148" s="961"/>
      <c r="E148" s="961"/>
      <c r="F148" s="961"/>
      <c r="G148" s="961"/>
      <c r="H148" s="961"/>
      <c r="I148" s="961"/>
      <c r="J148" s="961"/>
      <c r="K148" s="961"/>
      <c r="L148" s="961"/>
      <c r="M148" s="961"/>
      <c r="N148" s="961"/>
      <c r="O148" s="961"/>
      <c r="P148" s="961"/>
      <c r="Q148" s="961"/>
      <c r="R148" s="961"/>
      <c r="S148" s="961"/>
      <c r="T148" s="961"/>
      <c r="U148" s="961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</row>
    <row r="149" spans="1:33" s="266" customFormat="1" ht="10.5" customHeight="1">
      <c r="A149" s="317"/>
      <c r="B149" s="262"/>
      <c r="C149" s="262"/>
      <c r="D149" s="262"/>
      <c r="E149" s="262"/>
      <c r="F149" s="262"/>
      <c r="G149" s="262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T149" s="267"/>
      <c r="U149" s="267"/>
      <c r="V149" s="265"/>
      <c r="W149" s="265"/>
      <c r="X149" s="267"/>
      <c r="Y149" s="267"/>
      <c r="Z149" s="267"/>
      <c r="AA149" s="267"/>
      <c r="AB149" s="267"/>
      <c r="AC149" s="267"/>
      <c r="AD149" s="267"/>
      <c r="AE149" s="267"/>
      <c r="AF149" s="267"/>
      <c r="AG149" s="267"/>
    </row>
    <row r="150" spans="1:33" s="43" customFormat="1" ht="10.5" customHeight="1">
      <c r="A150" s="313"/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T150" s="44"/>
      <c r="U150" s="44"/>
      <c r="V150" s="250"/>
      <c r="W150" s="250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</row>
    <row r="151" spans="1:33" s="43" customFormat="1" ht="10.5" customHeight="1">
      <c r="A151" s="313"/>
      <c r="B151" s="250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T151" s="44"/>
      <c r="U151" s="44"/>
      <c r="V151" s="250"/>
      <c r="W151" s="250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</row>
    <row r="152" spans="1:33" s="43" customFormat="1" ht="10.5" customHeight="1">
      <c r="A152" s="313"/>
      <c r="B152" s="250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T152" s="44"/>
      <c r="U152" s="44"/>
      <c r="V152" s="250"/>
      <c r="W152" s="250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</row>
    <row r="153" spans="1:33" s="43" customFormat="1" ht="10.5" customHeight="1">
      <c r="A153" s="313"/>
      <c r="B153" s="250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/>
      <c r="P153" s="250"/>
      <c r="Q153" s="250"/>
      <c r="R153" s="250"/>
      <c r="T153" s="44"/>
      <c r="U153" s="44"/>
      <c r="V153" s="250"/>
      <c r="W153" s="250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</row>
    <row r="154" spans="1:33" s="43" customFormat="1" ht="10.5" customHeight="1">
      <c r="A154" s="313"/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T154" s="44"/>
      <c r="U154" s="44"/>
      <c r="V154" s="250"/>
      <c r="W154" s="250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</row>
    <row r="155" spans="1:33" s="43" customFormat="1" ht="10.5" customHeight="1">
      <c r="A155" s="313"/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T155" s="44"/>
      <c r="U155" s="44"/>
      <c r="V155" s="250"/>
      <c r="W155" s="250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</row>
    <row r="156" spans="1:33" s="43" customFormat="1" ht="10.5" customHeight="1">
      <c r="A156" s="313"/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T156" s="44"/>
      <c r="U156" s="44"/>
      <c r="V156" s="250"/>
      <c r="W156" s="250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</row>
    <row r="157" spans="1:33" s="43" customFormat="1" ht="10.5" customHeight="1">
      <c r="A157" s="313"/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T157" s="44"/>
      <c r="U157" s="44"/>
      <c r="V157" s="250"/>
      <c r="W157" s="250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</row>
    <row r="158" spans="1:33" s="43" customFormat="1" ht="10.5" customHeight="1">
      <c r="A158" s="313"/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T158" s="44"/>
      <c r="U158" s="44"/>
      <c r="V158" s="250"/>
      <c r="W158" s="250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</row>
    <row r="159" spans="1:33" s="43" customFormat="1" ht="10.5" customHeight="1">
      <c r="A159" s="313"/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T159" s="44"/>
      <c r="U159" s="44"/>
      <c r="V159" s="250"/>
      <c r="W159" s="250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</row>
    <row r="160" spans="1:33" s="43" customFormat="1" ht="10.5" customHeight="1">
      <c r="A160" s="313"/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T160" s="44"/>
      <c r="U160" s="44"/>
      <c r="V160" s="250"/>
      <c r="W160" s="250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</row>
    <row r="161" spans="1:33" s="43" customFormat="1" ht="10.5" customHeight="1">
      <c r="A161" s="313"/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T161" s="44"/>
      <c r="U161" s="44"/>
      <c r="V161" s="250"/>
      <c r="W161" s="250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</row>
    <row r="162" spans="1:33" s="43" customFormat="1" ht="10.5" customHeight="1">
      <c r="A162" s="313"/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T162" s="44"/>
      <c r="U162" s="44"/>
      <c r="V162" s="250"/>
      <c r="W162" s="250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</row>
    <row r="163" spans="1:33" s="43" customFormat="1" ht="10.5" customHeight="1">
      <c r="A163" s="313"/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T163" s="44"/>
      <c r="U163" s="44"/>
      <c r="V163" s="250"/>
      <c r="W163" s="250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</row>
    <row r="164" spans="1:33" s="43" customFormat="1" ht="10.5" customHeight="1">
      <c r="A164" s="313"/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T164" s="44"/>
      <c r="U164" s="44"/>
      <c r="V164" s="250"/>
      <c r="W164" s="250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</row>
    <row r="165" spans="1:33" s="43" customFormat="1" ht="10.5" customHeight="1">
      <c r="A165" s="313"/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250"/>
      <c r="P165" s="250"/>
      <c r="Q165" s="250"/>
      <c r="R165" s="250"/>
      <c r="T165" s="44"/>
      <c r="U165" s="44"/>
      <c r="V165" s="250"/>
      <c r="W165" s="250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</row>
    <row r="166" spans="1:33" s="43" customFormat="1" ht="10.5" customHeight="1">
      <c r="A166" s="313"/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T166" s="44"/>
      <c r="U166" s="44"/>
      <c r="V166" s="250"/>
      <c r="W166" s="250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</row>
    <row r="167" spans="1:33" s="43" customFormat="1" ht="10.5" customHeight="1">
      <c r="A167" s="313"/>
      <c r="B167" s="250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250"/>
      <c r="P167" s="250"/>
      <c r="Q167" s="250"/>
      <c r="R167" s="250"/>
      <c r="T167" s="44"/>
      <c r="U167" s="44"/>
      <c r="V167" s="250"/>
      <c r="W167" s="250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</row>
    <row r="168" spans="1:33" s="43" customFormat="1" ht="10.5" customHeight="1">
      <c r="A168" s="313"/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250"/>
      <c r="P168" s="250"/>
      <c r="Q168" s="250"/>
      <c r="R168" s="250"/>
      <c r="T168" s="44"/>
      <c r="U168" s="44"/>
      <c r="V168" s="250"/>
      <c r="W168" s="250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</row>
    <row r="169" spans="1:33" s="43" customFormat="1" ht="10.5" customHeight="1">
      <c r="A169" s="313"/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250"/>
      <c r="P169" s="250"/>
      <c r="Q169" s="250"/>
      <c r="R169" s="250"/>
      <c r="T169" s="44"/>
      <c r="U169" s="44"/>
      <c r="V169" s="250"/>
      <c r="W169" s="250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</row>
    <row r="170" spans="1:33" s="43" customFormat="1" ht="10.5" customHeight="1">
      <c r="A170" s="313"/>
      <c r="B170" s="250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0"/>
      <c r="N170" s="250"/>
      <c r="O170" s="250"/>
      <c r="P170" s="250"/>
      <c r="Q170" s="250"/>
      <c r="R170" s="250"/>
      <c r="T170" s="44"/>
      <c r="U170" s="44"/>
      <c r="V170" s="250"/>
      <c r="W170" s="250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</row>
    <row r="171" spans="1:33" s="43" customFormat="1" ht="10.5" customHeight="1">
      <c r="A171" s="313"/>
      <c r="B171" s="250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0"/>
      <c r="N171" s="250"/>
      <c r="O171" s="250"/>
      <c r="P171" s="250"/>
      <c r="Q171" s="250"/>
      <c r="R171" s="250"/>
      <c r="T171" s="44"/>
      <c r="U171" s="44"/>
      <c r="V171" s="250"/>
      <c r="W171" s="250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</row>
    <row r="172" spans="1:33" s="43" customFormat="1" ht="10.5" customHeight="1">
      <c r="A172" s="313"/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  <c r="N172" s="250"/>
      <c r="O172" s="250"/>
      <c r="P172" s="250"/>
      <c r="Q172" s="250"/>
      <c r="R172" s="250"/>
      <c r="T172" s="44"/>
      <c r="U172" s="44"/>
      <c r="V172" s="250"/>
      <c r="W172" s="250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</row>
    <row r="173" spans="1:33" s="43" customFormat="1" ht="10.5" customHeight="1">
      <c r="A173" s="313"/>
      <c r="B173" s="250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250"/>
      <c r="P173" s="250"/>
      <c r="Q173" s="250"/>
      <c r="R173" s="250"/>
      <c r="T173" s="44"/>
      <c r="U173" s="44"/>
      <c r="V173" s="250"/>
      <c r="W173" s="250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</row>
    <row r="174" spans="1:33" s="255" customFormat="1" ht="23.25" customHeight="1">
      <c r="A174" s="1057" t="s">
        <v>346</v>
      </c>
      <c r="B174" s="1058"/>
      <c r="C174" s="1058"/>
      <c r="D174" s="1058"/>
      <c r="E174" s="1058"/>
      <c r="F174" s="1058"/>
      <c r="G174" s="1058"/>
      <c r="H174" s="1058"/>
      <c r="I174" s="1058"/>
      <c r="J174" s="1058"/>
      <c r="K174" s="1058"/>
      <c r="L174" s="1058"/>
      <c r="M174" s="1058"/>
      <c r="N174" s="1058"/>
      <c r="O174" s="1058"/>
      <c r="P174" s="1058"/>
      <c r="Q174" s="1058"/>
      <c r="R174" s="1058"/>
      <c r="S174" s="1058"/>
      <c r="T174" s="1058"/>
      <c r="U174" s="1058"/>
      <c r="V174" s="1058"/>
      <c r="W174" s="1059"/>
    </row>
    <row r="175" spans="1:33" ht="5.0999999999999996" customHeight="1" thickBot="1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V175" s="52"/>
      <c r="W175" s="52"/>
    </row>
    <row r="176" spans="1:33" ht="33.75" customHeight="1">
      <c r="A176" s="1081" t="s">
        <v>163</v>
      </c>
      <c r="B176" s="947" t="s">
        <v>49</v>
      </c>
      <c r="C176" s="943"/>
      <c r="D176" s="1015" t="s">
        <v>174</v>
      </c>
      <c r="E176" s="1053" t="s">
        <v>184</v>
      </c>
      <c r="F176" s="1055" t="s">
        <v>176</v>
      </c>
      <c r="G176" s="1055" t="s">
        <v>177</v>
      </c>
      <c r="H176" s="1055" t="s">
        <v>178</v>
      </c>
      <c r="I176" s="1055" t="s">
        <v>185</v>
      </c>
      <c r="J176" s="1055" t="s">
        <v>161</v>
      </c>
      <c r="K176" s="1055"/>
      <c r="L176" s="1055"/>
      <c r="M176" s="1055" t="s">
        <v>183</v>
      </c>
      <c r="N176" s="1055"/>
      <c r="O176" s="1066" t="s">
        <v>155</v>
      </c>
      <c r="P176" s="964" t="s">
        <v>175</v>
      </c>
      <c r="Q176" s="965"/>
      <c r="R176" s="1062" t="s">
        <v>182</v>
      </c>
      <c r="S176" s="949" t="s">
        <v>164</v>
      </c>
      <c r="T176" s="950"/>
      <c r="U176" s="945" t="s">
        <v>337</v>
      </c>
      <c r="V176" s="1060" t="s">
        <v>230</v>
      </c>
      <c r="W176" s="1061"/>
    </row>
    <row r="177" spans="1:33" ht="45" customHeight="1">
      <c r="A177" s="1082"/>
      <c r="B177" s="462" t="s">
        <v>172</v>
      </c>
      <c r="C177" s="463" t="s">
        <v>154</v>
      </c>
      <c r="D177" s="1052"/>
      <c r="E177" s="1054"/>
      <c r="F177" s="1056"/>
      <c r="G177" s="1056"/>
      <c r="H177" s="1056"/>
      <c r="I177" s="1056"/>
      <c r="J177" s="277" t="s">
        <v>179</v>
      </c>
      <c r="K177" s="277" t="s">
        <v>180</v>
      </c>
      <c r="L177" s="277" t="s">
        <v>181</v>
      </c>
      <c r="M177" s="461" t="s">
        <v>172</v>
      </c>
      <c r="N177" s="277" t="s">
        <v>154</v>
      </c>
      <c r="O177" s="1067"/>
      <c r="P177" s="333" t="s">
        <v>172</v>
      </c>
      <c r="Q177" s="325" t="s">
        <v>154</v>
      </c>
      <c r="R177" s="1063"/>
      <c r="S177" s="475" t="s">
        <v>173</v>
      </c>
      <c r="T177" s="476" t="s">
        <v>154</v>
      </c>
      <c r="U177" s="946"/>
      <c r="V177" s="664" t="s">
        <v>231</v>
      </c>
      <c r="W177" s="521" t="s">
        <v>232</v>
      </c>
    </row>
    <row r="178" spans="1:33" ht="12.75" customHeight="1" thickBot="1">
      <c r="A178" s="1082"/>
      <c r="B178" s="630" t="s">
        <v>82</v>
      </c>
      <c r="C178" s="539" t="s">
        <v>165</v>
      </c>
      <c r="D178" s="631" t="s">
        <v>166</v>
      </c>
      <c r="E178" s="492" t="s">
        <v>87</v>
      </c>
      <c r="F178" s="493" t="s">
        <v>79</v>
      </c>
      <c r="G178" s="493" t="s">
        <v>80</v>
      </c>
      <c r="H178" s="493" t="s">
        <v>153</v>
      </c>
      <c r="I178" s="493" t="s">
        <v>160</v>
      </c>
      <c r="J178" s="493" t="s">
        <v>162</v>
      </c>
      <c r="K178" s="493" t="s">
        <v>83</v>
      </c>
      <c r="L178" s="493" t="s">
        <v>186</v>
      </c>
      <c r="M178" s="483" t="s">
        <v>187</v>
      </c>
      <c r="N178" s="493" t="s">
        <v>81</v>
      </c>
      <c r="O178" s="635" t="s">
        <v>188</v>
      </c>
      <c r="P178" s="336" t="s">
        <v>85</v>
      </c>
      <c r="Q178" s="327" t="s">
        <v>189</v>
      </c>
      <c r="R178" s="637" t="s">
        <v>190</v>
      </c>
      <c r="S178" s="494" t="s">
        <v>191</v>
      </c>
      <c r="T178" s="495" t="s">
        <v>192</v>
      </c>
      <c r="U178" s="496" t="s">
        <v>193</v>
      </c>
      <c r="V178" s="665" t="s">
        <v>85</v>
      </c>
      <c r="W178" s="641" t="s">
        <v>189</v>
      </c>
    </row>
    <row r="179" spans="1:33" ht="24" customHeight="1" thickBot="1">
      <c r="A179" s="656" t="s">
        <v>214</v>
      </c>
      <c r="B179" s="657">
        <f t="shared" ref="B179:V179" si="1">SUM(B180:B194)</f>
        <v>5202</v>
      </c>
      <c r="C179" s="657">
        <f t="shared" si="1"/>
        <v>6372</v>
      </c>
      <c r="D179" s="657">
        <f t="shared" si="1"/>
        <v>11574</v>
      </c>
      <c r="E179" s="658">
        <f t="shared" si="1"/>
        <v>88</v>
      </c>
      <c r="F179" s="658">
        <f t="shared" si="1"/>
        <v>1036</v>
      </c>
      <c r="G179" s="658">
        <f t="shared" si="1"/>
        <v>0</v>
      </c>
      <c r="H179" s="658">
        <f t="shared" si="1"/>
        <v>0</v>
      </c>
      <c r="I179" s="658">
        <f t="shared" si="1"/>
        <v>36</v>
      </c>
      <c r="J179" s="658">
        <f t="shared" si="1"/>
        <v>1</v>
      </c>
      <c r="K179" s="658">
        <f t="shared" si="1"/>
        <v>1</v>
      </c>
      <c r="L179" s="658">
        <f t="shared" si="1"/>
        <v>0</v>
      </c>
      <c r="M179" s="659">
        <f t="shared" si="1"/>
        <v>1162</v>
      </c>
      <c r="N179" s="658">
        <f t="shared" si="1"/>
        <v>457</v>
      </c>
      <c r="O179" s="659">
        <f t="shared" si="1"/>
        <v>1619</v>
      </c>
      <c r="P179" s="660">
        <f t="shared" si="1"/>
        <v>45</v>
      </c>
      <c r="Q179" s="660">
        <f t="shared" si="1"/>
        <v>265</v>
      </c>
      <c r="R179" s="661">
        <f t="shared" si="1"/>
        <v>310</v>
      </c>
      <c r="S179" s="662">
        <f t="shared" si="1"/>
        <v>3995</v>
      </c>
      <c r="T179" s="662">
        <f t="shared" si="1"/>
        <v>5650</v>
      </c>
      <c r="U179" s="662">
        <f t="shared" si="1"/>
        <v>9645</v>
      </c>
      <c r="V179" s="666">
        <f t="shared" si="1"/>
        <v>2166</v>
      </c>
      <c r="W179" s="663">
        <f>SUM(W180:W194)</f>
        <v>981</v>
      </c>
    </row>
    <row r="180" spans="1:33" s="251" customFormat="1" ht="24" customHeight="1">
      <c r="A180" s="645" t="s">
        <v>215</v>
      </c>
      <c r="B180" s="646">
        <v>761</v>
      </c>
      <c r="C180" s="647">
        <v>246</v>
      </c>
      <c r="D180" s="648">
        <f>SUM(B180:C180)</f>
        <v>1007</v>
      </c>
      <c r="E180" s="649">
        <v>15</v>
      </c>
      <c r="F180" s="649">
        <v>92</v>
      </c>
      <c r="G180" s="649">
        <v>0</v>
      </c>
      <c r="H180" s="649">
        <v>0</v>
      </c>
      <c r="I180" s="649">
        <v>2</v>
      </c>
      <c r="J180" s="649">
        <v>0</v>
      </c>
      <c r="K180" s="649">
        <v>0</v>
      </c>
      <c r="L180" s="649">
        <v>0</v>
      </c>
      <c r="M180" s="650">
        <f>SUM(E180:L180)</f>
        <v>109</v>
      </c>
      <c r="N180" s="649">
        <v>2</v>
      </c>
      <c r="O180" s="651">
        <f>SUM(M180:N180)</f>
        <v>111</v>
      </c>
      <c r="P180" s="652">
        <v>4</v>
      </c>
      <c r="Q180" s="653">
        <v>53</v>
      </c>
      <c r="R180" s="654">
        <f>SUM(P180:Q180)</f>
        <v>57</v>
      </c>
      <c r="S180" s="655">
        <f t="shared" ref="S180:S194" si="2">B180-M180-P180</f>
        <v>648</v>
      </c>
      <c r="T180" s="655">
        <f t="shared" ref="T180:T194" si="3">C180-N180-Q180</f>
        <v>191</v>
      </c>
      <c r="U180" s="655">
        <f t="shared" ref="U180:U185" si="4">+S180+T180</f>
        <v>839</v>
      </c>
      <c r="V180" s="667">
        <v>347</v>
      </c>
      <c r="W180" s="643">
        <v>132</v>
      </c>
      <c r="X180" s="252"/>
      <c r="Y180" s="252"/>
      <c r="Z180" s="252"/>
      <c r="AA180" s="252"/>
      <c r="AB180" s="252"/>
      <c r="AC180" s="252"/>
      <c r="AD180" s="252"/>
      <c r="AE180" s="252"/>
      <c r="AF180" s="252"/>
      <c r="AG180" s="252"/>
    </row>
    <row r="181" spans="1:33" s="251" customFormat="1" ht="24" customHeight="1">
      <c r="A181" s="626" t="s">
        <v>239</v>
      </c>
      <c r="B181" s="632">
        <v>744</v>
      </c>
      <c r="C181" s="596">
        <v>279</v>
      </c>
      <c r="D181" s="633">
        <f t="shared" ref="D181:D194" si="5">SUM(B181:C181)</f>
        <v>1023</v>
      </c>
      <c r="E181" s="279">
        <v>12</v>
      </c>
      <c r="F181" s="279">
        <v>85</v>
      </c>
      <c r="G181" s="279">
        <v>0</v>
      </c>
      <c r="H181" s="279">
        <v>0</v>
      </c>
      <c r="I181" s="279">
        <v>4</v>
      </c>
      <c r="J181" s="279">
        <v>0</v>
      </c>
      <c r="K181" s="279">
        <v>0</v>
      </c>
      <c r="L181" s="279">
        <v>0</v>
      </c>
      <c r="M181" s="565">
        <f>SUM(E181:L181)</f>
        <v>101</v>
      </c>
      <c r="N181" s="279">
        <v>1</v>
      </c>
      <c r="O181" s="566">
        <f t="shared" ref="O181:O194" si="6">SUM(M181:N181)</f>
        <v>102</v>
      </c>
      <c r="P181" s="337">
        <v>7</v>
      </c>
      <c r="Q181" s="286">
        <v>63</v>
      </c>
      <c r="R181" s="638">
        <f t="shared" ref="R181:R194" si="7">SUM(P181:Q181)</f>
        <v>70</v>
      </c>
      <c r="S181" s="573">
        <f t="shared" si="2"/>
        <v>636</v>
      </c>
      <c r="T181" s="573">
        <f t="shared" si="3"/>
        <v>215</v>
      </c>
      <c r="U181" s="573">
        <f t="shared" si="4"/>
        <v>851</v>
      </c>
      <c r="V181" s="668">
        <v>343</v>
      </c>
      <c r="W181" s="642">
        <v>126</v>
      </c>
      <c r="X181" s="252"/>
      <c r="Y181" s="252"/>
      <c r="Z181" s="252"/>
      <c r="AA181" s="252"/>
      <c r="AB181" s="252"/>
      <c r="AC181" s="252"/>
      <c r="AD181" s="252"/>
      <c r="AE181" s="252"/>
      <c r="AF181" s="252"/>
      <c r="AG181" s="252"/>
    </row>
    <row r="182" spans="1:33" s="251" customFormat="1" ht="24" customHeight="1">
      <c r="A182" s="626" t="s">
        <v>240</v>
      </c>
      <c r="B182" s="632">
        <v>453</v>
      </c>
      <c r="C182" s="596">
        <v>1391</v>
      </c>
      <c r="D182" s="633">
        <f t="shared" si="5"/>
        <v>1844</v>
      </c>
      <c r="E182" s="279">
        <v>4</v>
      </c>
      <c r="F182" s="279">
        <v>194</v>
      </c>
      <c r="G182" s="279">
        <v>0</v>
      </c>
      <c r="H182" s="279">
        <v>0</v>
      </c>
      <c r="I182" s="279">
        <v>9</v>
      </c>
      <c r="J182" s="279">
        <v>0</v>
      </c>
      <c r="K182" s="279">
        <v>1</v>
      </c>
      <c r="L182" s="279">
        <v>0</v>
      </c>
      <c r="M182" s="565">
        <f t="shared" ref="M182:M194" si="8">SUM(E182:L182)</f>
        <v>208</v>
      </c>
      <c r="N182" s="279">
        <v>150</v>
      </c>
      <c r="O182" s="566">
        <f t="shared" si="6"/>
        <v>358</v>
      </c>
      <c r="P182" s="337">
        <v>6</v>
      </c>
      <c r="Q182" s="286">
        <v>55</v>
      </c>
      <c r="R182" s="638">
        <f t="shared" si="7"/>
        <v>61</v>
      </c>
      <c r="S182" s="573">
        <f t="shared" si="2"/>
        <v>239</v>
      </c>
      <c r="T182" s="573">
        <f t="shared" si="3"/>
        <v>1186</v>
      </c>
      <c r="U182" s="573">
        <f t="shared" si="4"/>
        <v>1425</v>
      </c>
      <c r="V182" s="668">
        <v>172</v>
      </c>
      <c r="W182" s="642">
        <v>169</v>
      </c>
      <c r="Y182" s="252"/>
      <c r="Z182" s="252"/>
      <c r="AA182" s="252"/>
      <c r="AB182" s="252"/>
      <c r="AC182" s="252"/>
      <c r="AD182" s="252"/>
      <c r="AE182" s="252"/>
      <c r="AF182" s="252"/>
      <c r="AG182" s="252"/>
    </row>
    <row r="183" spans="1:33" s="251" customFormat="1" ht="24" customHeight="1">
      <c r="A183" s="626" t="s">
        <v>241</v>
      </c>
      <c r="B183" s="632">
        <v>508</v>
      </c>
      <c r="C183" s="596">
        <v>1443</v>
      </c>
      <c r="D183" s="633">
        <f t="shared" si="5"/>
        <v>1951</v>
      </c>
      <c r="E183" s="279">
        <v>6</v>
      </c>
      <c r="F183" s="279">
        <v>172</v>
      </c>
      <c r="G183" s="279">
        <v>0</v>
      </c>
      <c r="H183" s="279">
        <v>0</v>
      </c>
      <c r="I183" s="279">
        <v>10</v>
      </c>
      <c r="J183" s="279">
        <v>0</v>
      </c>
      <c r="K183" s="279">
        <v>0</v>
      </c>
      <c r="L183" s="279">
        <v>0</v>
      </c>
      <c r="M183" s="565">
        <f t="shared" si="8"/>
        <v>188</v>
      </c>
      <c r="N183" s="279">
        <v>49</v>
      </c>
      <c r="O183" s="566">
        <f t="shared" si="6"/>
        <v>237</v>
      </c>
      <c r="P183" s="337">
        <v>7</v>
      </c>
      <c r="Q183" s="286">
        <v>46</v>
      </c>
      <c r="R183" s="638">
        <f t="shared" si="7"/>
        <v>53</v>
      </c>
      <c r="S183" s="573">
        <f t="shared" si="2"/>
        <v>313</v>
      </c>
      <c r="T183" s="573">
        <f t="shared" si="3"/>
        <v>1348</v>
      </c>
      <c r="U183" s="573">
        <f t="shared" si="4"/>
        <v>1661</v>
      </c>
      <c r="V183" s="668">
        <v>126</v>
      </c>
      <c r="W183" s="642">
        <v>58</v>
      </c>
      <c r="X183" s="252"/>
      <c r="Y183" s="252"/>
      <c r="Z183" s="252"/>
      <c r="AA183" s="252"/>
      <c r="AB183" s="252"/>
      <c r="AC183" s="252"/>
      <c r="AD183" s="252"/>
      <c r="AE183" s="252"/>
      <c r="AF183" s="252"/>
      <c r="AG183" s="252"/>
    </row>
    <row r="184" spans="1:33" s="251" customFormat="1" ht="24" customHeight="1">
      <c r="A184" s="626" t="s">
        <v>296</v>
      </c>
      <c r="B184" s="632">
        <v>290</v>
      </c>
      <c r="C184" s="596">
        <v>69</v>
      </c>
      <c r="D184" s="633">
        <f t="shared" si="5"/>
        <v>359</v>
      </c>
      <c r="E184" s="279">
        <v>0</v>
      </c>
      <c r="F184" s="279">
        <v>15</v>
      </c>
      <c r="G184" s="279">
        <v>0</v>
      </c>
      <c r="H184" s="279">
        <v>0</v>
      </c>
      <c r="I184" s="279">
        <v>0</v>
      </c>
      <c r="J184" s="279">
        <v>0</v>
      </c>
      <c r="K184" s="279">
        <v>0</v>
      </c>
      <c r="L184" s="279">
        <v>0</v>
      </c>
      <c r="M184" s="565">
        <f t="shared" si="8"/>
        <v>15</v>
      </c>
      <c r="N184" s="279">
        <v>0</v>
      </c>
      <c r="O184" s="566">
        <f t="shared" si="6"/>
        <v>15</v>
      </c>
      <c r="P184" s="337">
        <v>0</v>
      </c>
      <c r="Q184" s="286">
        <v>1</v>
      </c>
      <c r="R184" s="638">
        <f>SUM(P184:Q184)</f>
        <v>1</v>
      </c>
      <c r="S184" s="573">
        <f>B184-M184-P184</f>
        <v>275</v>
      </c>
      <c r="T184" s="573">
        <f t="shared" si="3"/>
        <v>68</v>
      </c>
      <c r="U184" s="573">
        <f t="shared" si="4"/>
        <v>343</v>
      </c>
      <c r="V184" s="667">
        <v>117</v>
      </c>
      <c r="W184" s="643">
        <v>21</v>
      </c>
      <c r="X184" s="252"/>
      <c r="Y184" s="252"/>
      <c r="Z184" s="252"/>
      <c r="AA184" s="252"/>
      <c r="AB184" s="252"/>
      <c r="AC184" s="252"/>
      <c r="AD184" s="252"/>
      <c r="AE184" s="252"/>
      <c r="AF184" s="252"/>
      <c r="AG184" s="252"/>
    </row>
    <row r="185" spans="1:33" s="251" customFormat="1" ht="24" customHeight="1">
      <c r="A185" s="626" t="s">
        <v>301</v>
      </c>
      <c r="B185" s="632">
        <v>590</v>
      </c>
      <c r="C185" s="596">
        <v>793</v>
      </c>
      <c r="D185" s="633">
        <f t="shared" si="5"/>
        <v>1383</v>
      </c>
      <c r="E185" s="279">
        <v>4</v>
      </c>
      <c r="F185" s="279">
        <v>35</v>
      </c>
      <c r="G185" s="279">
        <v>0</v>
      </c>
      <c r="H185" s="279">
        <v>0</v>
      </c>
      <c r="I185" s="279">
        <v>1</v>
      </c>
      <c r="J185" s="279">
        <v>0</v>
      </c>
      <c r="K185" s="279">
        <v>0</v>
      </c>
      <c r="L185" s="279">
        <v>0</v>
      </c>
      <c r="M185" s="565">
        <f t="shared" si="8"/>
        <v>40</v>
      </c>
      <c r="N185" s="279">
        <v>141</v>
      </c>
      <c r="O185" s="566">
        <f t="shared" si="6"/>
        <v>181</v>
      </c>
      <c r="P185" s="337">
        <v>5</v>
      </c>
      <c r="Q185" s="286">
        <v>23</v>
      </c>
      <c r="R185" s="638">
        <f t="shared" si="7"/>
        <v>28</v>
      </c>
      <c r="S185" s="573">
        <f>B185-M185-P185</f>
        <v>545</v>
      </c>
      <c r="T185" s="573">
        <f>C185-N185-Q185</f>
        <v>629</v>
      </c>
      <c r="U185" s="573">
        <f t="shared" si="4"/>
        <v>1174</v>
      </c>
      <c r="V185" s="667">
        <v>287</v>
      </c>
      <c r="W185" s="643">
        <v>61</v>
      </c>
      <c r="X185" s="252"/>
      <c r="Y185" s="252"/>
      <c r="Z185" s="252"/>
      <c r="AA185" s="252"/>
      <c r="AB185" s="252"/>
      <c r="AC185" s="252"/>
      <c r="AD185" s="252"/>
      <c r="AE185" s="252"/>
      <c r="AF185" s="252"/>
      <c r="AG185" s="252"/>
    </row>
    <row r="186" spans="1:33" s="251" customFormat="1" ht="24" customHeight="1">
      <c r="A186" s="627" t="s">
        <v>217</v>
      </c>
      <c r="B186" s="595">
        <v>187</v>
      </c>
      <c r="C186" s="596">
        <v>135</v>
      </c>
      <c r="D186" s="633">
        <f t="shared" si="5"/>
        <v>322</v>
      </c>
      <c r="E186" s="279">
        <v>4</v>
      </c>
      <c r="F186" s="279">
        <v>23</v>
      </c>
      <c r="G186" s="279">
        <v>0</v>
      </c>
      <c r="H186" s="279">
        <v>0</v>
      </c>
      <c r="I186" s="279">
        <v>0</v>
      </c>
      <c r="J186" s="279">
        <v>0</v>
      </c>
      <c r="K186" s="279">
        <v>0</v>
      </c>
      <c r="L186" s="279">
        <v>0</v>
      </c>
      <c r="M186" s="565">
        <f t="shared" si="8"/>
        <v>27</v>
      </c>
      <c r="N186" s="279">
        <v>1</v>
      </c>
      <c r="O186" s="579">
        <f t="shared" si="6"/>
        <v>28</v>
      </c>
      <c r="P186" s="335">
        <v>4</v>
      </c>
      <c r="Q186" s="286">
        <v>0</v>
      </c>
      <c r="R186" s="638">
        <f t="shared" si="7"/>
        <v>4</v>
      </c>
      <c r="S186" s="573">
        <f t="shared" si="2"/>
        <v>156</v>
      </c>
      <c r="T186" s="573">
        <f t="shared" si="3"/>
        <v>134</v>
      </c>
      <c r="U186" s="573">
        <f t="shared" ref="U186:U191" si="9">+S186+T186</f>
        <v>290</v>
      </c>
      <c r="V186" s="667">
        <v>84</v>
      </c>
      <c r="W186" s="643">
        <v>44</v>
      </c>
      <c r="X186" s="252"/>
      <c r="Y186" s="252"/>
      <c r="Z186" s="252"/>
      <c r="AA186" s="252"/>
      <c r="AB186" s="252"/>
      <c r="AC186" s="252"/>
      <c r="AD186" s="252"/>
      <c r="AE186" s="252"/>
      <c r="AF186" s="252"/>
      <c r="AG186" s="252"/>
    </row>
    <row r="187" spans="1:33" s="251" customFormat="1" ht="24" customHeight="1">
      <c r="A187" s="628" t="s">
        <v>271</v>
      </c>
      <c r="B187" s="595">
        <v>172</v>
      </c>
      <c r="C187" s="596">
        <v>280</v>
      </c>
      <c r="D187" s="633">
        <f t="shared" si="5"/>
        <v>452</v>
      </c>
      <c r="E187" s="279">
        <v>9</v>
      </c>
      <c r="F187" s="279">
        <v>68</v>
      </c>
      <c r="G187" s="279">
        <v>0</v>
      </c>
      <c r="H187" s="279">
        <v>0</v>
      </c>
      <c r="I187" s="279">
        <v>3</v>
      </c>
      <c r="J187" s="279">
        <v>0</v>
      </c>
      <c r="K187" s="279">
        <v>0</v>
      </c>
      <c r="L187" s="279">
        <v>0</v>
      </c>
      <c r="M187" s="565">
        <f t="shared" si="8"/>
        <v>80</v>
      </c>
      <c r="N187" s="279">
        <v>3</v>
      </c>
      <c r="O187" s="579">
        <f t="shared" si="6"/>
        <v>83</v>
      </c>
      <c r="P187" s="335">
        <v>1</v>
      </c>
      <c r="Q187" s="286">
        <v>1</v>
      </c>
      <c r="R187" s="638">
        <f t="shared" si="7"/>
        <v>2</v>
      </c>
      <c r="S187" s="573">
        <f t="shared" si="2"/>
        <v>91</v>
      </c>
      <c r="T187" s="573">
        <f t="shared" si="3"/>
        <v>276</v>
      </c>
      <c r="U187" s="573">
        <f t="shared" si="9"/>
        <v>367</v>
      </c>
      <c r="V187" s="668">
        <v>34</v>
      </c>
      <c r="W187" s="642">
        <v>4</v>
      </c>
      <c r="X187" s="252"/>
      <c r="Y187" s="252"/>
      <c r="Z187" s="252"/>
      <c r="AA187" s="252"/>
      <c r="AB187" s="252"/>
      <c r="AC187" s="252"/>
      <c r="AD187" s="252"/>
      <c r="AE187" s="252"/>
      <c r="AF187" s="252"/>
      <c r="AG187" s="252"/>
    </row>
    <row r="188" spans="1:33" s="251" customFormat="1" ht="24" customHeight="1">
      <c r="A188" s="627" t="s">
        <v>216</v>
      </c>
      <c r="B188" s="595">
        <v>99</v>
      </c>
      <c r="C188" s="596">
        <v>221</v>
      </c>
      <c r="D188" s="633">
        <f t="shared" si="5"/>
        <v>320</v>
      </c>
      <c r="E188" s="279">
        <v>4</v>
      </c>
      <c r="F188" s="279">
        <v>42</v>
      </c>
      <c r="G188" s="279">
        <v>0</v>
      </c>
      <c r="H188" s="279">
        <v>0</v>
      </c>
      <c r="I188" s="279">
        <v>0</v>
      </c>
      <c r="J188" s="279">
        <v>0</v>
      </c>
      <c r="K188" s="279">
        <v>0</v>
      </c>
      <c r="L188" s="279">
        <v>0</v>
      </c>
      <c r="M188" s="565">
        <f t="shared" si="8"/>
        <v>46</v>
      </c>
      <c r="N188" s="279">
        <v>23</v>
      </c>
      <c r="O188" s="579">
        <f t="shared" si="6"/>
        <v>69</v>
      </c>
      <c r="P188" s="335">
        <v>3</v>
      </c>
      <c r="Q188" s="286">
        <v>0</v>
      </c>
      <c r="R188" s="638">
        <f t="shared" si="7"/>
        <v>3</v>
      </c>
      <c r="S188" s="573">
        <f t="shared" si="2"/>
        <v>50</v>
      </c>
      <c r="T188" s="573">
        <f t="shared" si="3"/>
        <v>198</v>
      </c>
      <c r="U188" s="573">
        <f t="shared" si="9"/>
        <v>248</v>
      </c>
      <c r="V188" s="667">
        <v>46</v>
      </c>
      <c r="W188" s="643">
        <v>30</v>
      </c>
      <c r="X188" s="252"/>
      <c r="Y188" s="252"/>
      <c r="Z188" s="252"/>
      <c r="AA188" s="252"/>
      <c r="AB188" s="252"/>
      <c r="AC188" s="252"/>
      <c r="AD188" s="252"/>
      <c r="AE188" s="252"/>
      <c r="AF188" s="252"/>
      <c r="AG188" s="252"/>
    </row>
    <row r="189" spans="1:33" s="251" customFormat="1" ht="24" customHeight="1">
      <c r="A189" s="627" t="s">
        <v>277</v>
      </c>
      <c r="B189" s="595">
        <v>342</v>
      </c>
      <c r="C189" s="596">
        <v>355</v>
      </c>
      <c r="D189" s="633">
        <f t="shared" si="5"/>
        <v>697</v>
      </c>
      <c r="E189" s="279">
        <v>7</v>
      </c>
      <c r="F189" s="279">
        <v>36</v>
      </c>
      <c r="G189" s="279">
        <v>0</v>
      </c>
      <c r="H189" s="279">
        <v>0</v>
      </c>
      <c r="I189" s="279">
        <v>0</v>
      </c>
      <c r="J189" s="279">
        <v>1</v>
      </c>
      <c r="K189" s="279">
        <v>0</v>
      </c>
      <c r="L189" s="279">
        <v>0</v>
      </c>
      <c r="M189" s="565">
        <f t="shared" si="8"/>
        <v>44</v>
      </c>
      <c r="N189" s="279">
        <v>13</v>
      </c>
      <c r="O189" s="579">
        <f t="shared" si="6"/>
        <v>57</v>
      </c>
      <c r="P189" s="335">
        <v>2</v>
      </c>
      <c r="Q189" s="286">
        <v>0</v>
      </c>
      <c r="R189" s="638">
        <f t="shared" si="7"/>
        <v>2</v>
      </c>
      <c r="S189" s="573">
        <f t="shared" si="2"/>
        <v>296</v>
      </c>
      <c r="T189" s="573">
        <f t="shared" si="3"/>
        <v>342</v>
      </c>
      <c r="U189" s="573">
        <f t="shared" si="9"/>
        <v>638</v>
      </c>
      <c r="V189" s="667">
        <v>118</v>
      </c>
      <c r="W189" s="643">
        <v>55</v>
      </c>
      <c r="Y189" s="252"/>
      <c r="Z189" s="252"/>
      <c r="AA189" s="252"/>
      <c r="AB189" s="252"/>
      <c r="AC189" s="252"/>
      <c r="AD189" s="252"/>
      <c r="AE189" s="252"/>
      <c r="AF189" s="252"/>
      <c r="AG189" s="252"/>
    </row>
    <row r="190" spans="1:33" s="251" customFormat="1" ht="24" customHeight="1">
      <c r="A190" s="628" t="s">
        <v>224</v>
      </c>
      <c r="B190" s="595">
        <v>241</v>
      </c>
      <c r="C190" s="596">
        <v>318</v>
      </c>
      <c r="D190" s="633">
        <f t="shared" si="5"/>
        <v>559</v>
      </c>
      <c r="E190" s="279">
        <v>8</v>
      </c>
      <c r="F190" s="279">
        <v>44</v>
      </c>
      <c r="G190" s="279">
        <v>0</v>
      </c>
      <c r="H190" s="279">
        <v>0</v>
      </c>
      <c r="I190" s="279">
        <v>2</v>
      </c>
      <c r="J190" s="279">
        <v>0</v>
      </c>
      <c r="K190" s="279">
        <v>0</v>
      </c>
      <c r="L190" s="279">
        <v>0</v>
      </c>
      <c r="M190" s="565">
        <f t="shared" si="8"/>
        <v>54</v>
      </c>
      <c r="N190" s="279">
        <v>20</v>
      </c>
      <c r="O190" s="579">
        <f t="shared" si="6"/>
        <v>74</v>
      </c>
      <c r="P190" s="335">
        <v>0</v>
      </c>
      <c r="Q190" s="286">
        <v>1</v>
      </c>
      <c r="R190" s="638">
        <f t="shared" si="7"/>
        <v>1</v>
      </c>
      <c r="S190" s="573">
        <f t="shared" si="2"/>
        <v>187</v>
      </c>
      <c r="T190" s="573">
        <f t="shared" si="3"/>
        <v>297</v>
      </c>
      <c r="U190" s="573">
        <f t="shared" si="9"/>
        <v>484</v>
      </c>
      <c r="V190" s="668">
        <v>114</v>
      </c>
      <c r="W190" s="642">
        <v>54</v>
      </c>
      <c r="X190" s="252"/>
      <c r="Y190" s="252"/>
      <c r="Z190" s="252"/>
      <c r="AA190" s="252"/>
      <c r="AB190" s="252"/>
      <c r="AC190" s="252"/>
      <c r="AD190" s="252"/>
      <c r="AE190" s="252"/>
      <c r="AF190" s="252"/>
      <c r="AG190" s="252"/>
    </row>
    <row r="191" spans="1:33" s="251" customFormat="1" ht="24" customHeight="1">
      <c r="A191" s="628" t="s">
        <v>218</v>
      </c>
      <c r="B191" s="595">
        <v>307</v>
      </c>
      <c r="C191" s="596">
        <v>213</v>
      </c>
      <c r="D191" s="633">
        <f t="shared" si="5"/>
        <v>520</v>
      </c>
      <c r="E191" s="279">
        <v>0</v>
      </c>
      <c r="F191" s="279">
        <v>88</v>
      </c>
      <c r="G191" s="279">
        <v>0</v>
      </c>
      <c r="H191" s="279">
        <v>0</v>
      </c>
      <c r="I191" s="279">
        <v>2</v>
      </c>
      <c r="J191" s="279">
        <v>0</v>
      </c>
      <c r="K191" s="279">
        <v>0</v>
      </c>
      <c r="L191" s="279">
        <v>0</v>
      </c>
      <c r="M191" s="565">
        <f t="shared" si="8"/>
        <v>90</v>
      </c>
      <c r="N191" s="279">
        <v>17</v>
      </c>
      <c r="O191" s="579">
        <f>SUM(M191:N191)</f>
        <v>107</v>
      </c>
      <c r="P191" s="335">
        <v>1</v>
      </c>
      <c r="Q191" s="286">
        <v>0</v>
      </c>
      <c r="R191" s="638">
        <f>SUM(P191:Q191)</f>
        <v>1</v>
      </c>
      <c r="S191" s="573">
        <f t="shared" si="2"/>
        <v>216</v>
      </c>
      <c r="T191" s="573">
        <f t="shared" si="3"/>
        <v>196</v>
      </c>
      <c r="U191" s="573">
        <f t="shared" si="9"/>
        <v>412</v>
      </c>
      <c r="V191" s="668">
        <v>123</v>
      </c>
      <c r="W191" s="642">
        <v>76</v>
      </c>
      <c r="X191" s="252"/>
      <c r="Y191" s="252"/>
      <c r="Z191" s="252"/>
      <c r="AA191" s="252"/>
      <c r="AB191" s="252"/>
      <c r="AC191" s="252"/>
      <c r="AD191" s="252"/>
      <c r="AE191" s="252"/>
      <c r="AF191" s="252"/>
      <c r="AG191" s="252"/>
    </row>
    <row r="192" spans="1:33" s="251" customFormat="1" ht="24" customHeight="1">
      <c r="A192" s="627" t="s">
        <v>278</v>
      </c>
      <c r="B192" s="595">
        <v>265</v>
      </c>
      <c r="C192" s="596">
        <v>195</v>
      </c>
      <c r="D192" s="633">
        <f t="shared" si="5"/>
        <v>460</v>
      </c>
      <c r="E192" s="279">
        <v>11</v>
      </c>
      <c r="F192" s="279">
        <v>59</v>
      </c>
      <c r="G192" s="279">
        <v>0</v>
      </c>
      <c r="H192" s="279">
        <v>0</v>
      </c>
      <c r="I192" s="279">
        <v>3</v>
      </c>
      <c r="J192" s="279">
        <v>0</v>
      </c>
      <c r="K192" s="279">
        <v>0</v>
      </c>
      <c r="L192" s="279">
        <v>0</v>
      </c>
      <c r="M192" s="565">
        <f t="shared" si="8"/>
        <v>73</v>
      </c>
      <c r="N192" s="279">
        <v>11</v>
      </c>
      <c r="O192" s="579">
        <f t="shared" si="6"/>
        <v>84</v>
      </c>
      <c r="P192" s="335">
        <v>1</v>
      </c>
      <c r="Q192" s="286">
        <v>5</v>
      </c>
      <c r="R192" s="638">
        <f t="shared" si="7"/>
        <v>6</v>
      </c>
      <c r="S192" s="573">
        <f t="shared" si="2"/>
        <v>191</v>
      </c>
      <c r="T192" s="573">
        <f t="shared" si="3"/>
        <v>179</v>
      </c>
      <c r="U192" s="573">
        <f>+S192+T192</f>
        <v>370</v>
      </c>
      <c r="V192" s="667">
        <v>125</v>
      </c>
      <c r="W192" s="643">
        <v>89</v>
      </c>
      <c r="X192" s="252"/>
      <c r="Y192" s="252"/>
      <c r="Z192" s="252"/>
      <c r="AA192" s="252"/>
      <c r="AB192" s="252"/>
      <c r="AC192" s="252"/>
      <c r="AD192" s="252"/>
      <c r="AE192" s="252"/>
      <c r="AF192" s="252"/>
      <c r="AG192" s="252"/>
    </row>
    <row r="193" spans="1:33" s="251" customFormat="1" ht="24" customHeight="1">
      <c r="A193" s="628" t="s">
        <v>219</v>
      </c>
      <c r="B193" s="595">
        <v>157</v>
      </c>
      <c r="C193" s="596">
        <v>280</v>
      </c>
      <c r="D193" s="633">
        <f t="shared" si="5"/>
        <v>437</v>
      </c>
      <c r="E193" s="279">
        <v>4</v>
      </c>
      <c r="F193" s="279">
        <v>54</v>
      </c>
      <c r="G193" s="279">
        <v>0</v>
      </c>
      <c r="H193" s="279">
        <v>0</v>
      </c>
      <c r="I193" s="279">
        <v>0</v>
      </c>
      <c r="J193" s="279">
        <v>0</v>
      </c>
      <c r="K193" s="279">
        <v>0</v>
      </c>
      <c r="L193" s="279">
        <v>0</v>
      </c>
      <c r="M193" s="565">
        <f t="shared" si="8"/>
        <v>58</v>
      </c>
      <c r="N193" s="279">
        <v>26</v>
      </c>
      <c r="O193" s="579">
        <f>SUM(M193:N193)</f>
        <v>84</v>
      </c>
      <c r="P193" s="335">
        <v>2</v>
      </c>
      <c r="Q193" s="286">
        <v>16</v>
      </c>
      <c r="R193" s="638">
        <f t="shared" si="7"/>
        <v>18</v>
      </c>
      <c r="S193" s="573">
        <f t="shared" si="2"/>
        <v>97</v>
      </c>
      <c r="T193" s="573">
        <f t="shared" si="3"/>
        <v>238</v>
      </c>
      <c r="U193" s="573">
        <f>+S193+T193</f>
        <v>335</v>
      </c>
      <c r="V193" s="668">
        <v>82</v>
      </c>
      <c r="W193" s="642">
        <v>47</v>
      </c>
      <c r="X193" s="252"/>
      <c r="Y193" s="252"/>
      <c r="Z193" s="252"/>
      <c r="AA193" s="252"/>
      <c r="AB193" s="252"/>
      <c r="AC193" s="252"/>
      <c r="AD193" s="252"/>
      <c r="AE193" s="252"/>
      <c r="AF193" s="252"/>
      <c r="AG193" s="252"/>
    </row>
    <row r="194" spans="1:33" s="251" customFormat="1" ht="24" customHeight="1" thickBot="1">
      <c r="A194" s="629" t="s">
        <v>247</v>
      </c>
      <c r="B194" s="466">
        <v>86</v>
      </c>
      <c r="C194" s="467">
        <v>154</v>
      </c>
      <c r="D194" s="634">
        <f t="shared" si="5"/>
        <v>240</v>
      </c>
      <c r="E194" s="281">
        <v>0</v>
      </c>
      <c r="F194" s="281">
        <v>29</v>
      </c>
      <c r="G194" s="281">
        <v>0</v>
      </c>
      <c r="H194" s="281">
        <v>0</v>
      </c>
      <c r="I194" s="281">
        <v>0</v>
      </c>
      <c r="J194" s="281">
        <v>0</v>
      </c>
      <c r="K194" s="281">
        <v>0</v>
      </c>
      <c r="L194" s="281">
        <v>0</v>
      </c>
      <c r="M194" s="565">
        <f t="shared" si="8"/>
        <v>29</v>
      </c>
      <c r="N194" s="281">
        <v>0</v>
      </c>
      <c r="O194" s="636">
        <f t="shared" si="6"/>
        <v>29</v>
      </c>
      <c r="P194" s="338">
        <v>2</v>
      </c>
      <c r="Q194" s="329">
        <v>1</v>
      </c>
      <c r="R194" s="639">
        <f t="shared" si="7"/>
        <v>3</v>
      </c>
      <c r="S194" s="640">
        <f t="shared" si="2"/>
        <v>55</v>
      </c>
      <c r="T194" s="640">
        <f t="shared" si="3"/>
        <v>153</v>
      </c>
      <c r="U194" s="640">
        <f>+S194+T194</f>
        <v>208</v>
      </c>
      <c r="V194" s="669">
        <v>48</v>
      </c>
      <c r="W194" s="644">
        <v>15</v>
      </c>
      <c r="X194" s="252"/>
      <c r="Y194" s="252"/>
      <c r="Z194" s="252"/>
      <c r="AA194" s="252"/>
      <c r="AB194" s="252"/>
      <c r="AC194" s="252"/>
      <c r="AD194" s="252"/>
      <c r="AE194" s="252"/>
      <c r="AF194" s="252"/>
      <c r="AG194" s="252"/>
    </row>
    <row r="195" spans="1:33" s="43" customFormat="1" ht="12.75" customHeight="1">
      <c r="A195" s="990" t="s">
        <v>347</v>
      </c>
      <c r="B195" s="990"/>
      <c r="C195" s="990"/>
      <c r="D195" s="990"/>
      <c r="E195" s="990"/>
      <c r="F195" s="990"/>
      <c r="G195" s="990"/>
      <c r="H195" s="990"/>
      <c r="I195" s="990"/>
      <c r="J195" s="990"/>
      <c r="K195" s="990"/>
      <c r="L195" s="990"/>
      <c r="M195" s="990"/>
      <c r="N195" s="990"/>
      <c r="O195" s="990"/>
      <c r="P195" s="990"/>
      <c r="Q195" s="990"/>
      <c r="R195" s="990"/>
      <c r="S195" s="990"/>
      <c r="T195" s="990"/>
      <c r="U195" s="990"/>
      <c r="V195" s="318"/>
      <c r="W195" s="44"/>
      <c r="X195" s="44"/>
      <c r="Y195" s="44"/>
      <c r="Z195" s="44"/>
      <c r="AA195" s="44"/>
      <c r="AB195" s="44"/>
      <c r="AC195" s="44"/>
      <c r="AD195" s="44"/>
      <c r="AE195" s="44"/>
    </row>
    <row r="196" spans="1:33" s="43" customFormat="1" ht="10.5" customHeight="1">
      <c r="A196" s="317"/>
      <c r="B196" s="250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T196" s="44"/>
      <c r="U196" s="44"/>
      <c r="V196" s="250"/>
      <c r="W196" s="250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</row>
    <row r="197" spans="1:33" s="43" customFormat="1" ht="10.5" customHeight="1">
      <c r="A197" s="313"/>
      <c r="B197" s="250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T197" s="44"/>
      <c r="U197" s="44"/>
      <c r="V197" s="250"/>
      <c r="W197" s="250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</row>
    <row r="198" spans="1:33" s="43" customFormat="1" ht="10.5" customHeight="1">
      <c r="A198" s="313"/>
      <c r="B198" s="250"/>
      <c r="C198" s="250"/>
      <c r="D198" s="250"/>
      <c r="E198" s="250"/>
      <c r="F198" s="250"/>
      <c r="G198" s="250"/>
      <c r="H198" s="250"/>
      <c r="I198" s="250"/>
      <c r="J198" s="250"/>
      <c r="K198" s="250"/>
      <c r="L198" s="250"/>
      <c r="M198" s="250"/>
      <c r="N198" s="250"/>
      <c r="O198" s="250"/>
      <c r="P198" s="250"/>
      <c r="Q198" s="250"/>
      <c r="R198" s="250"/>
      <c r="T198" s="44"/>
      <c r="U198" s="44"/>
      <c r="V198" s="250"/>
      <c r="W198" s="250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</row>
    <row r="199" spans="1:33" s="43" customFormat="1" ht="10.5" customHeight="1">
      <c r="A199" s="313"/>
      <c r="B199" s="250"/>
      <c r="C199" s="250"/>
      <c r="D199" s="250"/>
      <c r="E199" s="250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250"/>
      <c r="Q199" s="250"/>
      <c r="R199" s="250"/>
      <c r="T199" s="44"/>
      <c r="U199" s="44"/>
      <c r="V199" s="250"/>
      <c r="W199" s="250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</row>
    <row r="200" spans="1:33" s="43" customFormat="1" ht="10.5" customHeight="1">
      <c r="A200" s="313"/>
      <c r="B200" s="250"/>
      <c r="C200" s="250"/>
      <c r="D200" s="250"/>
      <c r="E200" s="250"/>
      <c r="F200" s="250"/>
      <c r="G200" s="250"/>
      <c r="H200" s="250"/>
      <c r="I200" s="250"/>
      <c r="J200" s="250"/>
      <c r="K200" s="250"/>
      <c r="L200" s="250"/>
      <c r="M200" s="250"/>
      <c r="N200" s="250"/>
      <c r="O200" s="250"/>
      <c r="P200" s="250"/>
      <c r="Q200" s="250"/>
      <c r="R200" s="250"/>
      <c r="T200" s="44"/>
      <c r="U200" s="44"/>
      <c r="V200" s="250"/>
      <c r="W200" s="250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</row>
    <row r="201" spans="1:33" s="43" customFormat="1" ht="10.5" customHeight="1">
      <c r="A201" s="313"/>
      <c r="B201" s="250"/>
      <c r="C201" s="250"/>
      <c r="D201" s="250"/>
      <c r="E201" s="250"/>
      <c r="F201" s="250"/>
      <c r="G201" s="250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T201" s="44"/>
      <c r="U201" s="44"/>
      <c r="V201" s="250"/>
      <c r="W201" s="250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</row>
    <row r="202" spans="1:33" s="43" customFormat="1" ht="10.5" customHeight="1">
      <c r="A202" s="313"/>
      <c r="B202" s="250"/>
      <c r="C202" s="250"/>
      <c r="D202" s="250"/>
      <c r="E202" s="250"/>
      <c r="F202" s="250"/>
      <c r="G202" s="250"/>
      <c r="H202" s="250"/>
      <c r="I202" s="250"/>
      <c r="J202" s="250"/>
      <c r="K202" s="250"/>
      <c r="L202" s="250"/>
      <c r="M202" s="250"/>
      <c r="N202" s="250"/>
      <c r="O202" s="250"/>
      <c r="P202" s="250"/>
      <c r="Q202" s="250"/>
      <c r="R202" s="250"/>
      <c r="T202" s="44"/>
      <c r="U202" s="44"/>
      <c r="V202" s="250"/>
      <c r="W202" s="250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</row>
    <row r="203" spans="1:33" s="43" customFormat="1" ht="10.5" customHeight="1">
      <c r="A203" s="313"/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  <c r="L203" s="250"/>
      <c r="M203" s="250"/>
      <c r="N203" s="250"/>
      <c r="O203" s="250"/>
      <c r="P203" s="250"/>
      <c r="Q203" s="250"/>
      <c r="R203" s="250"/>
      <c r="T203" s="44"/>
      <c r="U203" s="44"/>
      <c r="V203" s="250"/>
      <c r="W203" s="250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</row>
    <row r="204" spans="1:33" s="43" customFormat="1" ht="10.5" customHeight="1">
      <c r="A204" s="313"/>
      <c r="B204" s="250"/>
      <c r="C204" s="250"/>
      <c r="D204" s="250"/>
      <c r="E204" s="250"/>
      <c r="F204" s="250"/>
      <c r="G204" s="250"/>
      <c r="H204" s="250"/>
      <c r="I204" s="250"/>
      <c r="J204" s="250"/>
      <c r="K204" s="250"/>
      <c r="L204" s="250"/>
      <c r="M204" s="250"/>
      <c r="N204" s="250"/>
      <c r="O204" s="250"/>
      <c r="P204" s="250"/>
      <c r="Q204" s="250"/>
      <c r="R204" s="250"/>
      <c r="T204" s="44"/>
      <c r="U204" s="44"/>
      <c r="V204" s="250"/>
      <c r="W204" s="250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</row>
    <row r="205" spans="1:33" s="43" customFormat="1" ht="10.5" customHeight="1">
      <c r="A205" s="313"/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0"/>
      <c r="N205" s="250"/>
      <c r="O205" s="250"/>
      <c r="P205" s="250"/>
      <c r="Q205" s="250"/>
      <c r="R205" s="250"/>
      <c r="T205" s="44"/>
      <c r="U205" s="44"/>
      <c r="V205" s="250"/>
      <c r="W205" s="250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</row>
    <row r="206" spans="1:33" s="43" customFormat="1" ht="10.5" customHeight="1">
      <c r="A206" s="313"/>
      <c r="B206" s="250"/>
      <c r="C206" s="250"/>
      <c r="D206" s="250"/>
      <c r="E206" s="250"/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250"/>
      <c r="R206" s="250"/>
      <c r="T206" s="44"/>
      <c r="U206" s="44"/>
      <c r="V206" s="250"/>
      <c r="W206" s="250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</row>
    <row r="207" spans="1:33" s="43" customFormat="1" ht="10.5" customHeight="1">
      <c r="A207" s="313"/>
      <c r="B207" s="250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T207" s="44"/>
      <c r="U207" s="44"/>
      <c r="V207" s="250"/>
      <c r="W207" s="250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</row>
    <row r="208" spans="1:33" s="43" customFormat="1" ht="10.5" customHeight="1">
      <c r="A208" s="313"/>
      <c r="B208" s="250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T208" s="44"/>
      <c r="U208" s="44"/>
      <c r="V208" s="250"/>
      <c r="W208" s="250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</row>
    <row r="209" spans="1:33" s="43" customFormat="1" ht="10.5" customHeight="1">
      <c r="A209" s="313"/>
      <c r="B209" s="250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T209" s="44"/>
      <c r="U209" s="44"/>
      <c r="V209" s="250"/>
      <c r="W209" s="250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</row>
    <row r="210" spans="1:33" s="43" customFormat="1" ht="10.5" customHeight="1">
      <c r="A210" s="313"/>
      <c r="B210" s="250"/>
      <c r="C210" s="250"/>
      <c r="D210" s="250"/>
      <c r="E210" s="250"/>
      <c r="F210" s="250"/>
      <c r="G210" s="250"/>
      <c r="H210" s="250"/>
      <c r="I210" s="250"/>
      <c r="J210" s="250"/>
      <c r="K210" s="250"/>
      <c r="L210" s="250"/>
      <c r="M210" s="250"/>
      <c r="N210" s="250"/>
      <c r="O210" s="250"/>
      <c r="P210" s="250"/>
      <c r="Q210" s="250"/>
      <c r="R210" s="250"/>
      <c r="T210" s="44"/>
      <c r="U210" s="44"/>
      <c r="V210" s="250"/>
      <c r="W210" s="250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</row>
    <row r="211" spans="1:33" s="43" customFormat="1" ht="10.5" customHeight="1">
      <c r="A211" s="313"/>
      <c r="B211" s="250"/>
      <c r="C211" s="250"/>
      <c r="D211" s="250"/>
      <c r="E211" s="250"/>
      <c r="F211" s="250"/>
      <c r="G211" s="250"/>
      <c r="H211" s="250"/>
      <c r="I211" s="250"/>
      <c r="J211" s="250"/>
      <c r="K211" s="250"/>
      <c r="L211" s="250"/>
      <c r="M211" s="250"/>
      <c r="N211" s="250"/>
      <c r="O211" s="250"/>
      <c r="P211" s="250"/>
      <c r="Q211" s="250"/>
      <c r="R211" s="250"/>
      <c r="T211" s="44"/>
      <c r="U211" s="44"/>
      <c r="V211" s="250"/>
      <c r="W211" s="250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</row>
    <row r="212" spans="1:33" s="43" customFormat="1" ht="10.5" customHeight="1">
      <c r="A212" s="313"/>
      <c r="B212" s="250"/>
      <c r="C212" s="250"/>
      <c r="D212" s="250"/>
      <c r="E212" s="250"/>
      <c r="F212" s="250"/>
      <c r="G212" s="250"/>
      <c r="H212" s="250"/>
      <c r="I212" s="250"/>
      <c r="J212" s="250"/>
      <c r="K212" s="250"/>
      <c r="L212" s="250"/>
      <c r="M212" s="250"/>
      <c r="N212" s="250"/>
      <c r="O212" s="250"/>
      <c r="P212" s="250"/>
      <c r="Q212" s="250"/>
      <c r="R212" s="250"/>
      <c r="T212" s="44"/>
      <c r="U212" s="44"/>
      <c r="V212" s="250"/>
      <c r="W212" s="250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</row>
    <row r="213" spans="1:33" s="43" customFormat="1" ht="10.5" customHeight="1">
      <c r="A213" s="313"/>
      <c r="B213" s="250"/>
      <c r="C213" s="250"/>
      <c r="D213" s="250"/>
      <c r="E213" s="250"/>
      <c r="F213" s="250"/>
      <c r="G213" s="250"/>
      <c r="H213" s="250"/>
      <c r="I213" s="250"/>
      <c r="J213" s="250"/>
      <c r="K213" s="250"/>
      <c r="L213" s="250"/>
      <c r="M213" s="250"/>
      <c r="N213" s="250"/>
      <c r="O213" s="250"/>
      <c r="P213" s="250"/>
      <c r="Q213" s="250"/>
      <c r="R213" s="250"/>
      <c r="T213" s="44"/>
      <c r="U213" s="44"/>
      <c r="V213" s="250"/>
      <c r="W213" s="250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</row>
    <row r="214" spans="1:33" s="43" customFormat="1" ht="10.5" customHeight="1">
      <c r="A214" s="313"/>
      <c r="B214" s="250"/>
      <c r="C214" s="250"/>
      <c r="D214" s="250"/>
      <c r="E214" s="250"/>
      <c r="F214" s="250"/>
      <c r="G214" s="250"/>
      <c r="H214" s="250"/>
      <c r="I214" s="250"/>
      <c r="J214" s="250"/>
      <c r="K214" s="250"/>
      <c r="L214" s="250"/>
      <c r="M214" s="250"/>
      <c r="N214" s="250"/>
      <c r="O214" s="250"/>
      <c r="P214" s="250"/>
      <c r="Q214" s="250"/>
      <c r="R214" s="250"/>
      <c r="T214" s="44"/>
      <c r="U214" s="44"/>
      <c r="V214" s="250"/>
      <c r="W214" s="250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</row>
    <row r="215" spans="1:33" s="43" customFormat="1" ht="10.5" customHeight="1">
      <c r="A215" s="313"/>
      <c r="B215" s="250"/>
      <c r="C215" s="250"/>
      <c r="D215" s="250"/>
      <c r="E215" s="250"/>
      <c r="F215" s="250"/>
      <c r="G215" s="250"/>
      <c r="H215" s="250"/>
      <c r="I215" s="250"/>
      <c r="J215" s="250"/>
      <c r="K215" s="250"/>
      <c r="L215" s="250"/>
      <c r="M215" s="250"/>
      <c r="N215" s="250"/>
      <c r="O215" s="250"/>
      <c r="P215" s="250"/>
      <c r="Q215" s="250"/>
      <c r="R215" s="250"/>
      <c r="T215" s="44"/>
      <c r="U215" s="44"/>
      <c r="V215" s="250"/>
      <c r="W215" s="250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</row>
    <row r="216" spans="1:33" s="43" customFormat="1" ht="10.5" customHeight="1">
      <c r="A216" s="313"/>
      <c r="B216" s="250"/>
      <c r="C216" s="250"/>
      <c r="D216" s="250"/>
      <c r="E216" s="250"/>
      <c r="F216" s="250"/>
      <c r="G216" s="250"/>
      <c r="H216" s="250"/>
      <c r="I216" s="250"/>
      <c r="J216" s="250"/>
      <c r="K216" s="250"/>
      <c r="L216" s="250"/>
      <c r="M216" s="250"/>
      <c r="N216" s="250"/>
      <c r="O216" s="250"/>
      <c r="P216" s="250"/>
      <c r="Q216" s="250"/>
      <c r="R216" s="250"/>
      <c r="T216" s="44"/>
      <c r="U216" s="44"/>
      <c r="V216" s="250"/>
      <c r="W216" s="250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</row>
    <row r="217" spans="1:33" s="43" customFormat="1" ht="10.5" customHeight="1">
      <c r="A217" s="313"/>
      <c r="B217" s="250"/>
      <c r="C217" s="250"/>
      <c r="D217" s="250"/>
      <c r="E217" s="250"/>
      <c r="F217" s="250"/>
      <c r="G217" s="250"/>
      <c r="H217" s="250"/>
      <c r="I217" s="250"/>
      <c r="J217" s="250"/>
      <c r="K217" s="250"/>
      <c r="L217" s="250"/>
      <c r="M217" s="250"/>
      <c r="N217" s="250"/>
      <c r="O217" s="250"/>
      <c r="P217" s="250"/>
      <c r="Q217" s="250"/>
      <c r="R217" s="250"/>
      <c r="T217" s="44"/>
      <c r="U217" s="44"/>
      <c r="V217" s="250"/>
      <c r="W217" s="250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</row>
    <row r="218" spans="1:33" s="43" customFormat="1" ht="10.5" customHeight="1">
      <c r="A218" s="313"/>
      <c r="B218" s="250"/>
      <c r="C218" s="250"/>
      <c r="D218" s="250"/>
      <c r="E218" s="250"/>
      <c r="F218" s="250"/>
      <c r="G218" s="250"/>
      <c r="H218" s="250"/>
      <c r="I218" s="250"/>
      <c r="J218" s="250"/>
      <c r="K218" s="250"/>
      <c r="L218" s="250"/>
      <c r="M218" s="250"/>
      <c r="N218" s="250"/>
      <c r="O218" s="250"/>
      <c r="P218" s="250"/>
      <c r="Q218" s="250"/>
      <c r="R218" s="250"/>
      <c r="T218" s="44"/>
      <c r="U218" s="44"/>
      <c r="V218" s="250"/>
      <c r="W218" s="250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</row>
    <row r="219" spans="1:33" s="43" customFormat="1" ht="10.5" customHeight="1">
      <c r="A219" s="313"/>
      <c r="B219" s="250"/>
      <c r="C219" s="250"/>
      <c r="D219" s="250"/>
      <c r="E219" s="250"/>
      <c r="F219" s="250"/>
      <c r="G219" s="250"/>
      <c r="H219" s="250"/>
      <c r="I219" s="250"/>
      <c r="J219" s="250"/>
      <c r="K219" s="250"/>
      <c r="L219" s="250"/>
      <c r="M219" s="250"/>
      <c r="N219" s="250"/>
      <c r="O219" s="250"/>
      <c r="P219" s="250"/>
      <c r="Q219" s="250"/>
      <c r="R219" s="250"/>
      <c r="T219" s="44"/>
      <c r="U219" s="44"/>
      <c r="V219" s="250"/>
      <c r="W219" s="250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</row>
    <row r="220" spans="1:33" s="43" customFormat="1" ht="10.5" customHeight="1">
      <c r="A220" s="313"/>
      <c r="B220" s="250"/>
      <c r="C220" s="250"/>
      <c r="D220" s="250"/>
      <c r="E220" s="250"/>
      <c r="F220" s="250"/>
      <c r="G220" s="250"/>
      <c r="H220" s="250"/>
      <c r="I220" s="250"/>
      <c r="J220" s="250"/>
      <c r="K220" s="250"/>
      <c r="L220" s="250"/>
      <c r="M220" s="250"/>
      <c r="N220" s="250"/>
      <c r="O220" s="250"/>
      <c r="P220" s="250"/>
      <c r="Q220" s="250"/>
      <c r="R220" s="250"/>
      <c r="T220" s="44"/>
      <c r="U220" s="44"/>
      <c r="V220" s="250"/>
      <c r="W220" s="250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</row>
    <row r="221" spans="1:33" s="43" customFormat="1" ht="10.5" customHeight="1">
      <c r="A221" s="313"/>
      <c r="B221" s="250"/>
      <c r="C221" s="250"/>
      <c r="D221" s="250"/>
      <c r="E221" s="250"/>
      <c r="F221" s="250"/>
      <c r="G221" s="250"/>
      <c r="H221" s="250"/>
      <c r="I221" s="250"/>
      <c r="J221" s="250"/>
      <c r="K221" s="250"/>
      <c r="L221" s="250"/>
      <c r="M221" s="250"/>
      <c r="N221" s="250"/>
      <c r="O221" s="250"/>
      <c r="P221" s="250"/>
      <c r="Q221" s="250"/>
      <c r="R221" s="250"/>
      <c r="T221" s="44"/>
      <c r="U221" s="44"/>
      <c r="V221" s="250"/>
      <c r="W221" s="250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</row>
    <row r="222" spans="1:33" s="43" customFormat="1" ht="10.5" customHeight="1">
      <c r="A222" s="313"/>
      <c r="B222" s="250"/>
      <c r="C222" s="250"/>
      <c r="D222" s="250"/>
      <c r="E222" s="250"/>
      <c r="F222" s="250"/>
      <c r="G222" s="250"/>
      <c r="H222" s="250"/>
      <c r="I222" s="250"/>
      <c r="J222" s="250"/>
      <c r="K222" s="250"/>
      <c r="L222" s="250"/>
      <c r="M222" s="250"/>
      <c r="N222" s="250"/>
      <c r="O222" s="250"/>
      <c r="P222" s="250"/>
      <c r="Q222" s="250"/>
      <c r="R222" s="250"/>
      <c r="T222" s="44"/>
      <c r="U222" s="44"/>
      <c r="V222" s="250"/>
      <c r="W222" s="250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</row>
    <row r="223" spans="1:33" s="43" customFormat="1" ht="10.5" customHeight="1">
      <c r="A223" s="313"/>
      <c r="B223" s="250"/>
      <c r="C223" s="250"/>
      <c r="D223" s="250"/>
      <c r="E223" s="250"/>
      <c r="F223" s="250"/>
      <c r="G223" s="250"/>
      <c r="H223" s="250"/>
      <c r="I223" s="250"/>
      <c r="J223" s="250"/>
      <c r="K223" s="250"/>
      <c r="L223" s="250"/>
      <c r="M223" s="250"/>
      <c r="N223" s="250"/>
      <c r="O223" s="250"/>
      <c r="P223" s="250"/>
      <c r="Q223" s="250"/>
      <c r="R223" s="250"/>
      <c r="T223" s="44"/>
      <c r="U223" s="44"/>
      <c r="V223" s="250"/>
      <c r="W223" s="250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</row>
    <row r="224" spans="1:33" s="43" customFormat="1" ht="10.5" customHeight="1">
      <c r="A224" s="313"/>
      <c r="B224" s="250"/>
      <c r="C224" s="250"/>
      <c r="D224" s="250"/>
      <c r="E224" s="250"/>
      <c r="F224" s="250"/>
      <c r="G224" s="250"/>
      <c r="H224" s="250"/>
      <c r="I224" s="250"/>
      <c r="J224" s="250"/>
      <c r="K224" s="250"/>
      <c r="L224" s="250"/>
      <c r="M224" s="250"/>
      <c r="N224" s="250"/>
      <c r="O224" s="250"/>
      <c r="P224" s="250"/>
      <c r="Q224" s="250"/>
      <c r="R224" s="250"/>
      <c r="T224" s="44"/>
      <c r="U224" s="44"/>
      <c r="V224" s="250"/>
      <c r="W224" s="250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</row>
    <row r="225" spans="1:33" s="43" customFormat="1" ht="10.5" customHeight="1">
      <c r="A225" s="313"/>
      <c r="B225" s="250"/>
      <c r="C225" s="250"/>
      <c r="D225" s="250"/>
      <c r="E225" s="250"/>
      <c r="F225" s="250"/>
      <c r="G225" s="250"/>
      <c r="H225" s="250"/>
      <c r="I225" s="250"/>
      <c r="J225" s="250"/>
      <c r="K225" s="250"/>
      <c r="L225" s="250"/>
      <c r="M225" s="250"/>
      <c r="N225" s="250"/>
      <c r="O225" s="250"/>
      <c r="P225" s="250"/>
      <c r="Q225" s="250"/>
      <c r="R225" s="250"/>
      <c r="T225" s="44"/>
      <c r="U225" s="44"/>
      <c r="V225" s="250"/>
      <c r="W225" s="250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</row>
    <row r="226" spans="1:33" s="43" customFormat="1" ht="4.5" customHeight="1">
      <c r="A226" s="313"/>
      <c r="B226" s="250"/>
      <c r="C226" s="250"/>
      <c r="D226" s="250"/>
      <c r="E226" s="250"/>
      <c r="F226" s="250"/>
      <c r="G226" s="250"/>
      <c r="H226" s="250"/>
      <c r="I226" s="250"/>
      <c r="J226" s="250"/>
      <c r="K226" s="250"/>
      <c r="L226" s="250"/>
      <c r="M226" s="250"/>
      <c r="N226" s="250"/>
      <c r="O226" s="250"/>
      <c r="P226" s="250"/>
      <c r="Q226" s="250"/>
      <c r="R226" s="250"/>
      <c r="T226" s="44"/>
      <c r="U226" s="44"/>
      <c r="V226" s="250"/>
      <c r="W226" s="250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</row>
    <row r="227" spans="1:33" s="43" customFormat="1" ht="10.5" customHeight="1">
      <c r="A227" s="313"/>
      <c r="B227" s="250"/>
      <c r="C227" s="250"/>
      <c r="D227" s="250"/>
      <c r="E227" s="250"/>
      <c r="F227" s="250"/>
      <c r="G227" s="250"/>
      <c r="H227" s="250"/>
      <c r="I227" s="250"/>
      <c r="J227" s="250"/>
      <c r="K227" s="250"/>
      <c r="L227" s="250"/>
      <c r="M227" s="250"/>
      <c r="N227" s="250"/>
      <c r="O227" s="250"/>
      <c r="P227" s="250"/>
      <c r="Q227" s="250"/>
      <c r="R227" s="250"/>
      <c r="T227" s="44"/>
      <c r="U227" s="44"/>
      <c r="V227" s="250"/>
      <c r="W227" s="250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</row>
    <row r="228" spans="1:33" s="43" customFormat="1" ht="10.5" customHeight="1">
      <c r="A228" s="313"/>
      <c r="B228" s="250"/>
      <c r="C228" s="250"/>
      <c r="D228" s="250"/>
      <c r="E228" s="250"/>
      <c r="F228" s="250"/>
      <c r="G228" s="250"/>
      <c r="H228" s="250"/>
      <c r="I228" s="250"/>
      <c r="J228" s="250"/>
      <c r="K228" s="250"/>
      <c r="L228" s="250"/>
      <c r="M228" s="250"/>
      <c r="N228" s="250"/>
      <c r="O228" s="250"/>
      <c r="P228" s="250"/>
      <c r="Q228" s="250"/>
      <c r="R228" s="250"/>
      <c r="T228" s="44"/>
      <c r="U228" s="44"/>
      <c r="V228" s="250"/>
      <c r="W228" s="250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</row>
    <row r="229" spans="1:33" s="43" customFormat="1" ht="10.5" customHeight="1">
      <c r="A229" s="313"/>
      <c r="B229" s="250"/>
      <c r="C229" s="250"/>
      <c r="D229" s="250"/>
      <c r="E229" s="250"/>
      <c r="F229" s="250"/>
      <c r="G229" s="250"/>
      <c r="H229" s="250"/>
      <c r="I229" s="250"/>
      <c r="J229" s="250"/>
      <c r="K229" s="250"/>
      <c r="L229" s="250"/>
      <c r="M229" s="250"/>
      <c r="N229" s="250"/>
      <c r="O229" s="250"/>
      <c r="P229" s="250"/>
      <c r="Q229" s="250"/>
      <c r="R229" s="250"/>
      <c r="T229" s="44"/>
      <c r="U229" s="44"/>
      <c r="V229" s="250"/>
      <c r="W229" s="250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</row>
    <row r="230" spans="1:33" s="43" customFormat="1" ht="10.5" customHeight="1">
      <c r="A230" s="313"/>
      <c r="B230" s="250"/>
      <c r="C230" s="250"/>
      <c r="D230" s="250"/>
      <c r="E230" s="250"/>
      <c r="F230" s="250"/>
      <c r="G230" s="250"/>
      <c r="H230" s="250"/>
      <c r="I230" s="250"/>
      <c r="J230" s="250"/>
      <c r="K230" s="250"/>
      <c r="L230" s="250"/>
      <c r="M230" s="250"/>
      <c r="N230" s="250"/>
      <c r="O230" s="250"/>
      <c r="P230" s="250"/>
      <c r="Q230" s="250"/>
      <c r="R230" s="250"/>
      <c r="T230" s="44"/>
      <c r="U230" s="44"/>
      <c r="V230" s="250"/>
      <c r="W230" s="250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</row>
    <row r="231" spans="1:33" s="43" customFormat="1" ht="10.5" customHeight="1">
      <c r="A231" s="313"/>
      <c r="B231" s="250"/>
      <c r="C231" s="250"/>
      <c r="D231" s="250"/>
      <c r="E231" s="250"/>
      <c r="F231" s="250"/>
      <c r="G231" s="250"/>
      <c r="H231" s="250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T231" s="44"/>
      <c r="U231" s="44"/>
      <c r="V231" s="250"/>
      <c r="W231" s="250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</row>
    <row r="232" spans="1:33" s="43" customFormat="1" ht="10.5" customHeight="1">
      <c r="A232" s="313"/>
      <c r="B232" s="250"/>
      <c r="C232" s="250"/>
      <c r="D232" s="250"/>
      <c r="E232" s="250"/>
      <c r="F232" s="250"/>
      <c r="G232" s="250"/>
      <c r="H232" s="250"/>
      <c r="I232" s="250"/>
      <c r="J232" s="250"/>
      <c r="K232" s="250"/>
      <c r="L232" s="250"/>
      <c r="M232" s="250"/>
      <c r="N232" s="250"/>
      <c r="O232" s="250"/>
      <c r="P232" s="250"/>
      <c r="Q232" s="250"/>
      <c r="R232" s="250"/>
      <c r="T232" s="44"/>
      <c r="U232" s="44"/>
      <c r="V232" s="250"/>
      <c r="W232" s="250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</row>
    <row r="233" spans="1:33" s="43" customFormat="1" ht="10.5" customHeight="1">
      <c r="A233" s="313"/>
      <c r="B233" s="250"/>
      <c r="C233" s="250"/>
      <c r="D233" s="250"/>
      <c r="E233" s="250"/>
      <c r="F233" s="250"/>
      <c r="G233" s="250"/>
      <c r="H233" s="250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T233" s="44"/>
      <c r="U233" s="44"/>
      <c r="V233" s="250"/>
      <c r="W233" s="250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</row>
    <row r="234" spans="1:33" s="43" customFormat="1" ht="10.5" customHeight="1">
      <c r="A234" s="313"/>
      <c r="B234" s="250"/>
      <c r="C234" s="250"/>
      <c r="D234" s="250"/>
      <c r="E234" s="250"/>
      <c r="F234" s="250"/>
      <c r="G234" s="250"/>
      <c r="H234" s="250"/>
      <c r="I234" s="250"/>
      <c r="J234" s="250"/>
      <c r="K234" s="250"/>
      <c r="L234" s="250"/>
      <c r="M234" s="250"/>
      <c r="N234" s="250"/>
      <c r="O234" s="250"/>
      <c r="P234" s="250"/>
      <c r="Q234" s="250"/>
      <c r="R234" s="250"/>
      <c r="T234" s="44"/>
      <c r="U234" s="44"/>
      <c r="V234" s="250"/>
      <c r="W234" s="250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</row>
    <row r="235" spans="1:33" s="43" customFormat="1" ht="10.5" customHeight="1">
      <c r="A235" s="313"/>
      <c r="B235" s="250"/>
      <c r="C235" s="250"/>
      <c r="D235" s="250"/>
      <c r="E235" s="250"/>
      <c r="F235" s="250"/>
      <c r="G235" s="250"/>
      <c r="H235" s="250"/>
      <c r="I235" s="250"/>
      <c r="J235" s="250"/>
      <c r="K235" s="250"/>
      <c r="L235" s="250"/>
      <c r="M235" s="250"/>
      <c r="N235" s="250"/>
      <c r="O235" s="250"/>
      <c r="P235" s="250"/>
      <c r="Q235" s="250"/>
      <c r="R235" s="250"/>
      <c r="T235" s="44"/>
      <c r="U235" s="44"/>
      <c r="V235" s="250"/>
      <c r="W235" s="250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</row>
    <row r="236" spans="1:33" s="43" customFormat="1" ht="10.5" customHeight="1">
      <c r="A236" s="313"/>
      <c r="B236" s="250"/>
      <c r="C236" s="250"/>
      <c r="D236" s="250"/>
      <c r="E236" s="250"/>
      <c r="F236" s="250"/>
      <c r="G236" s="250"/>
      <c r="H236" s="250"/>
      <c r="I236" s="250"/>
      <c r="J236" s="250"/>
      <c r="K236" s="250"/>
      <c r="L236" s="250"/>
      <c r="M236" s="250"/>
      <c r="N236" s="250"/>
      <c r="O236" s="250"/>
      <c r="P236" s="250"/>
      <c r="Q236" s="250"/>
      <c r="R236" s="250"/>
      <c r="T236" s="44"/>
      <c r="U236" s="44"/>
      <c r="V236" s="250"/>
      <c r="W236" s="250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</row>
    <row r="237" spans="1:33" s="43" customFormat="1" ht="10.5" customHeight="1">
      <c r="A237" s="313"/>
      <c r="B237" s="250"/>
      <c r="C237" s="250"/>
      <c r="D237" s="250"/>
      <c r="E237" s="250"/>
      <c r="F237" s="250"/>
      <c r="G237" s="250"/>
      <c r="H237" s="250"/>
      <c r="I237" s="250"/>
      <c r="J237" s="250"/>
      <c r="K237" s="250"/>
      <c r="L237" s="250"/>
      <c r="M237" s="250"/>
      <c r="N237" s="250"/>
      <c r="O237" s="250"/>
      <c r="P237" s="250"/>
      <c r="Q237" s="250"/>
      <c r="R237" s="250"/>
      <c r="T237" s="44"/>
      <c r="U237" s="44"/>
      <c r="V237" s="250"/>
      <c r="W237" s="250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</row>
    <row r="238" spans="1:33" s="43" customFormat="1" ht="10.5" customHeight="1">
      <c r="A238" s="313"/>
      <c r="B238" s="250"/>
      <c r="C238" s="250"/>
      <c r="D238" s="250"/>
      <c r="E238" s="250"/>
      <c r="F238" s="250"/>
      <c r="G238" s="250"/>
      <c r="H238" s="250"/>
      <c r="I238" s="250"/>
      <c r="J238" s="250"/>
      <c r="K238" s="250"/>
      <c r="L238" s="250"/>
      <c r="M238" s="250"/>
      <c r="N238" s="250"/>
      <c r="O238" s="250"/>
      <c r="P238" s="250"/>
      <c r="Q238" s="250"/>
      <c r="R238" s="250"/>
      <c r="T238" s="44"/>
      <c r="U238" s="44"/>
      <c r="V238" s="250"/>
      <c r="W238" s="250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</row>
    <row r="239" spans="1:33" s="43" customFormat="1" ht="10.5" customHeight="1">
      <c r="A239" s="313"/>
      <c r="B239" s="250"/>
      <c r="C239" s="250"/>
      <c r="D239" s="250"/>
      <c r="E239" s="250"/>
      <c r="F239" s="250"/>
      <c r="G239" s="250"/>
      <c r="H239" s="250"/>
      <c r="I239" s="250"/>
      <c r="J239" s="250"/>
      <c r="K239" s="250"/>
      <c r="L239" s="250"/>
      <c r="M239" s="250"/>
      <c r="N239" s="250"/>
      <c r="O239" s="250"/>
      <c r="P239" s="250"/>
      <c r="Q239" s="250"/>
      <c r="R239" s="250"/>
      <c r="T239" s="44"/>
      <c r="U239" s="44"/>
      <c r="V239" s="250"/>
      <c r="W239" s="250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</row>
    <row r="240" spans="1:33" s="43" customFormat="1" ht="10.5" customHeight="1">
      <c r="A240" s="313"/>
      <c r="B240" s="250"/>
      <c r="C240" s="250"/>
      <c r="D240" s="250"/>
      <c r="E240" s="250"/>
      <c r="F240" s="250"/>
      <c r="G240" s="250"/>
      <c r="H240" s="250"/>
      <c r="I240" s="250"/>
      <c r="J240" s="250"/>
      <c r="K240" s="250"/>
      <c r="L240" s="250"/>
      <c r="M240" s="250"/>
      <c r="N240" s="250"/>
      <c r="O240" s="250"/>
      <c r="P240" s="250"/>
      <c r="Q240" s="250"/>
      <c r="R240" s="250"/>
      <c r="T240" s="44"/>
      <c r="U240" s="44"/>
      <c r="V240" s="250"/>
      <c r="W240" s="250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</row>
    <row r="241" spans="1:33" s="43" customFormat="1" ht="10.5" customHeight="1">
      <c r="A241" s="313"/>
      <c r="B241" s="250"/>
      <c r="C241" s="250"/>
      <c r="D241" s="250"/>
      <c r="E241" s="250"/>
      <c r="F241" s="250"/>
      <c r="G241" s="250"/>
      <c r="H241" s="250"/>
      <c r="I241" s="250"/>
      <c r="J241" s="250"/>
      <c r="K241" s="250"/>
      <c r="L241" s="250"/>
      <c r="M241" s="250"/>
      <c r="N241" s="250"/>
      <c r="O241" s="250"/>
      <c r="P241" s="250"/>
      <c r="Q241" s="250"/>
      <c r="R241" s="250"/>
      <c r="T241" s="44"/>
      <c r="U241" s="44"/>
      <c r="V241" s="250"/>
      <c r="W241" s="250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</row>
    <row r="242" spans="1:33" s="43" customFormat="1" ht="10.5" customHeight="1">
      <c r="A242" s="313"/>
      <c r="B242" s="250"/>
      <c r="C242" s="250"/>
      <c r="D242" s="250"/>
      <c r="E242" s="250"/>
      <c r="F242" s="250"/>
      <c r="G242" s="250"/>
      <c r="H242" s="250"/>
      <c r="I242" s="250"/>
      <c r="J242" s="250"/>
      <c r="K242" s="250"/>
      <c r="L242" s="250"/>
      <c r="M242" s="250"/>
      <c r="N242" s="250"/>
      <c r="O242" s="250"/>
      <c r="P242" s="250"/>
      <c r="Q242" s="250"/>
      <c r="R242" s="250"/>
      <c r="T242" s="44"/>
      <c r="U242" s="44"/>
      <c r="V242" s="250"/>
      <c r="W242" s="250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</row>
    <row r="243" spans="1:33" s="43" customFormat="1" ht="10.5" customHeight="1">
      <c r="A243" s="313"/>
      <c r="B243" s="250"/>
      <c r="C243" s="250"/>
      <c r="D243" s="250"/>
      <c r="E243" s="250"/>
      <c r="F243" s="250"/>
      <c r="G243" s="250"/>
      <c r="H243" s="250"/>
      <c r="I243" s="250"/>
      <c r="J243" s="250"/>
      <c r="K243" s="250"/>
      <c r="L243" s="250"/>
      <c r="M243" s="250"/>
      <c r="N243" s="250"/>
      <c r="O243" s="250"/>
      <c r="P243" s="250"/>
      <c r="Q243" s="250"/>
      <c r="R243" s="250"/>
      <c r="T243" s="44"/>
      <c r="U243" s="44"/>
      <c r="V243" s="250"/>
      <c r="W243" s="250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</row>
    <row r="244" spans="1:33" s="43" customFormat="1" ht="10.5" customHeight="1">
      <c r="A244" s="313"/>
      <c r="B244" s="250"/>
      <c r="C244" s="250"/>
      <c r="D244" s="250"/>
      <c r="E244" s="250"/>
      <c r="F244" s="250"/>
      <c r="G244" s="250"/>
      <c r="H244" s="250"/>
      <c r="I244" s="250"/>
      <c r="J244" s="250"/>
      <c r="K244" s="250"/>
      <c r="L244" s="250"/>
      <c r="M244" s="250"/>
      <c r="N244" s="250"/>
      <c r="O244" s="250"/>
      <c r="P244" s="250"/>
      <c r="Q244" s="250"/>
      <c r="R244" s="250"/>
      <c r="T244" s="44"/>
      <c r="U244" s="44"/>
      <c r="V244" s="250"/>
      <c r="W244" s="250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</row>
    <row r="245" spans="1:33" s="43" customFormat="1" ht="10.5" customHeight="1">
      <c r="A245" s="313"/>
      <c r="B245" s="250"/>
      <c r="C245" s="250"/>
      <c r="D245" s="250"/>
      <c r="E245" s="250"/>
      <c r="F245" s="250"/>
      <c r="G245" s="250"/>
      <c r="H245" s="250"/>
      <c r="I245" s="250"/>
      <c r="J245" s="250"/>
      <c r="K245" s="250"/>
      <c r="L245" s="250"/>
      <c r="M245" s="250"/>
      <c r="N245" s="250"/>
      <c r="O245" s="250"/>
      <c r="P245" s="250"/>
      <c r="Q245" s="250"/>
      <c r="R245" s="250"/>
      <c r="T245" s="44"/>
      <c r="U245" s="44"/>
      <c r="V245" s="250"/>
      <c r="W245" s="250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</row>
    <row r="246" spans="1:33" s="43" customFormat="1" ht="10.5" customHeight="1">
      <c r="A246" s="313"/>
      <c r="B246" s="250"/>
      <c r="C246" s="250"/>
      <c r="D246" s="250"/>
      <c r="E246" s="250"/>
      <c r="F246" s="250"/>
      <c r="G246" s="250"/>
      <c r="H246" s="250"/>
      <c r="I246" s="250"/>
      <c r="J246" s="250"/>
      <c r="K246" s="250"/>
      <c r="L246" s="250"/>
      <c r="M246" s="250"/>
      <c r="N246" s="250"/>
      <c r="O246" s="250"/>
      <c r="P246" s="250"/>
      <c r="Q246" s="250"/>
      <c r="R246" s="250"/>
      <c r="T246" s="44"/>
      <c r="U246" s="44"/>
      <c r="V246" s="250"/>
      <c r="W246" s="250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</row>
    <row r="247" spans="1:33" s="43" customFormat="1" ht="19.5" customHeight="1">
      <c r="A247" s="313"/>
      <c r="B247" s="250"/>
      <c r="C247" s="250"/>
      <c r="D247" s="250"/>
      <c r="E247" s="250"/>
      <c r="F247" s="250"/>
      <c r="G247" s="250"/>
      <c r="H247" s="250"/>
      <c r="I247" s="250"/>
      <c r="J247" s="250"/>
      <c r="K247" s="250"/>
      <c r="L247" s="250"/>
      <c r="M247" s="250"/>
      <c r="N247" s="250"/>
      <c r="O247" s="250"/>
      <c r="P247" s="250"/>
      <c r="Q247" s="250"/>
      <c r="R247" s="250"/>
      <c r="T247" s="44"/>
      <c r="U247" s="44"/>
      <c r="V247" s="250"/>
      <c r="W247" s="250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</row>
    <row r="248" spans="1:33" s="255" customFormat="1" ht="19.5" customHeight="1">
      <c r="A248" s="1057" t="s">
        <v>346</v>
      </c>
      <c r="B248" s="1058"/>
      <c r="C248" s="1058"/>
      <c r="D248" s="1058"/>
      <c r="E248" s="1058"/>
      <c r="F248" s="1058"/>
      <c r="G248" s="1058"/>
      <c r="H248" s="1058"/>
      <c r="I248" s="1058"/>
      <c r="J248" s="1058"/>
      <c r="K248" s="1058"/>
      <c r="L248" s="1058"/>
      <c r="M248" s="1058"/>
      <c r="N248" s="1058"/>
      <c r="O248" s="1058"/>
      <c r="P248" s="1058"/>
      <c r="Q248" s="1058"/>
      <c r="R248" s="1058"/>
      <c r="S248" s="1058"/>
      <c r="T248" s="1058"/>
      <c r="U248" s="1058"/>
      <c r="V248" s="1058"/>
      <c r="W248" s="1059"/>
    </row>
    <row r="249" spans="1:33" ht="5.0999999999999996" customHeight="1" thickBot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V249" s="52"/>
      <c r="W249" s="52"/>
    </row>
    <row r="250" spans="1:33" ht="30.75" customHeight="1">
      <c r="A250" s="1069" t="s">
        <v>163</v>
      </c>
      <c r="B250" s="947" t="s">
        <v>49</v>
      </c>
      <c r="C250" s="943"/>
      <c r="D250" s="1015" t="s">
        <v>174</v>
      </c>
      <c r="E250" s="1053" t="s">
        <v>184</v>
      </c>
      <c r="F250" s="1055" t="s">
        <v>176</v>
      </c>
      <c r="G250" s="1055" t="s">
        <v>177</v>
      </c>
      <c r="H250" s="1055" t="s">
        <v>178</v>
      </c>
      <c r="I250" s="1055" t="s">
        <v>185</v>
      </c>
      <c r="J250" s="1055" t="s">
        <v>161</v>
      </c>
      <c r="K250" s="1055"/>
      <c r="L250" s="1055"/>
      <c r="M250" s="1055" t="s">
        <v>183</v>
      </c>
      <c r="N250" s="1055"/>
      <c r="O250" s="1066" t="s">
        <v>155</v>
      </c>
      <c r="P250" s="964" t="s">
        <v>175</v>
      </c>
      <c r="Q250" s="965"/>
      <c r="R250" s="1062" t="s">
        <v>182</v>
      </c>
      <c r="S250" s="949" t="s">
        <v>164</v>
      </c>
      <c r="T250" s="950"/>
      <c r="U250" s="945" t="s">
        <v>337</v>
      </c>
      <c r="V250" s="1060" t="s">
        <v>230</v>
      </c>
      <c r="W250" s="1061"/>
    </row>
    <row r="251" spans="1:33" ht="50.25" customHeight="1">
      <c r="A251" s="1070"/>
      <c r="B251" s="462" t="s">
        <v>172</v>
      </c>
      <c r="C251" s="463" t="s">
        <v>154</v>
      </c>
      <c r="D251" s="1052"/>
      <c r="E251" s="1054"/>
      <c r="F251" s="1056"/>
      <c r="G251" s="1056"/>
      <c r="H251" s="1056"/>
      <c r="I251" s="1056"/>
      <c r="J251" s="277" t="s">
        <v>179</v>
      </c>
      <c r="K251" s="277" t="s">
        <v>180</v>
      </c>
      <c r="L251" s="277" t="s">
        <v>181</v>
      </c>
      <c r="M251" s="461" t="s">
        <v>172</v>
      </c>
      <c r="N251" s="277" t="s">
        <v>154</v>
      </c>
      <c r="O251" s="1067"/>
      <c r="P251" s="333" t="s">
        <v>172</v>
      </c>
      <c r="Q251" s="325" t="s">
        <v>154</v>
      </c>
      <c r="R251" s="1063"/>
      <c r="S251" s="475" t="s">
        <v>173</v>
      </c>
      <c r="T251" s="476" t="s">
        <v>154</v>
      </c>
      <c r="U251" s="946"/>
      <c r="V251" s="664" t="s">
        <v>231</v>
      </c>
      <c r="W251" s="521" t="s">
        <v>282</v>
      </c>
    </row>
    <row r="252" spans="1:33" ht="12.75" customHeight="1" thickBot="1">
      <c r="A252" s="1071"/>
      <c r="B252" s="672" t="s">
        <v>82</v>
      </c>
      <c r="C252" s="673" t="s">
        <v>165</v>
      </c>
      <c r="D252" s="673" t="s">
        <v>166</v>
      </c>
      <c r="E252" s="492" t="s">
        <v>87</v>
      </c>
      <c r="F252" s="493" t="s">
        <v>79</v>
      </c>
      <c r="G252" s="493" t="s">
        <v>80</v>
      </c>
      <c r="H252" s="493" t="s">
        <v>153</v>
      </c>
      <c r="I252" s="493" t="s">
        <v>160</v>
      </c>
      <c r="J252" s="493" t="s">
        <v>162</v>
      </c>
      <c r="K252" s="493" t="s">
        <v>83</v>
      </c>
      <c r="L252" s="493" t="s">
        <v>186</v>
      </c>
      <c r="M252" s="483" t="s">
        <v>187</v>
      </c>
      <c r="N252" s="493" t="s">
        <v>81</v>
      </c>
      <c r="O252" s="635" t="s">
        <v>188</v>
      </c>
      <c r="P252" s="336" t="s">
        <v>85</v>
      </c>
      <c r="Q252" s="327" t="s">
        <v>189</v>
      </c>
      <c r="R252" s="637" t="s">
        <v>190</v>
      </c>
      <c r="S252" s="494" t="s">
        <v>191</v>
      </c>
      <c r="T252" s="495" t="s">
        <v>192</v>
      </c>
      <c r="U252" s="496" t="s">
        <v>193</v>
      </c>
      <c r="V252" s="683" t="s">
        <v>85</v>
      </c>
      <c r="W252" s="612" t="s">
        <v>189</v>
      </c>
    </row>
    <row r="253" spans="1:33" ht="24" customHeight="1">
      <c r="A253" s="670" t="s">
        <v>225</v>
      </c>
      <c r="B253" s="674">
        <f>SUM(B254:B255)</f>
        <v>126</v>
      </c>
      <c r="C253" s="675">
        <f t="shared" ref="C253:R253" si="10">SUM(C254:C255)</f>
        <v>10</v>
      </c>
      <c r="D253" s="676">
        <f t="shared" si="10"/>
        <v>296</v>
      </c>
      <c r="E253" s="271">
        <f t="shared" si="10"/>
        <v>33</v>
      </c>
      <c r="F253" s="273">
        <f t="shared" si="10"/>
        <v>3</v>
      </c>
      <c r="G253" s="273">
        <f t="shared" si="10"/>
        <v>0</v>
      </c>
      <c r="H253" s="273">
        <f t="shared" si="10"/>
        <v>0</v>
      </c>
      <c r="I253" s="273">
        <f t="shared" si="10"/>
        <v>0</v>
      </c>
      <c r="J253" s="273">
        <f t="shared" si="10"/>
        <v>0</v>
      </c>
      <c r="K253" s="273">
        <f t="shared" si="10"/>
        <v>0</v>
      </c>
      <c r="L253" s="273">
        <f t="shared" si="10"/>
        <v>0</v>
      </c>
      <c r="M253" s="564">
        <f>SUM(M254:M255)</f>
        <v>36</v>
      </c>
      <c r="N253" s="273">
        <f t="shared" si="10"/>
        <v>0</v>
      </c>
      <c r="O253" s="578">
        <f t="shared" si="10"/>
        <v>36</v>
      </c>
      <c r="P253" s="339">
        <f t="shared" si="10"/>
        <v>2</v>
      </c>
      <c r="Q253" s="330">
        <f t="shared" si="10"/>
        <v>2</v>
      </c>
      <c r="R253" s="680">
        <f t="shared" si="10"/>
        <v>4</v>
      </c>
      <c r="S253" s="682">
        <f t="shared" ref="S253:T255" si="11">B253-M253-P253</f>
        <v>88</v>
      </c>
      <c r="T253" s="682">
        <f>SUM(T254:T255)</f>
        <v>8</v>
      </c>
      <c r="U253" s="382">
        <f>SUM(U254:U255)</f>
        <v>96</v>
      </c>
      <c r="V253" s="684">
        <f>SUM(V254:V255)</f>
        <v>137</v>
      </c>
      <c r="W253" s="686">
        <f>SUM(W254:W255)</f>
        <v>35</v>
      </c>
    </row>
    <row r="254" spans="1:33" s="251" customFormat="1" ht="24" customHeight="1">
      <c r="A254" s="628" t="s">
        <v>248</v>
      </c>
      <c r="B254" s="595">
        <v>108</v>
      </c>
      <c r="C254" s="596">
        <v>5</v>
      </c>
      <c r="D254" s="633">
        <v>273</v>
      </c>
      <c r="E254" s="279">
        <v>27</v>
      </c>
      <c r="F254" s="279">
        <v>1</v>
      </c>
      <c r="G254" s="279">
        <v>0</v>
      </c>
      <c r="H254" s="279">
        <v>0</v>
      </c>
      <c r="I254" s="279">
        <v>0</v>
      </c>
      <c r="J254" s="279">
        <v>0</v>
      </c>
      <c r="K254" s="279">
        <v>0</v>
      </c>
      <c r="L254" s="279">
        <v>0</v>
      </c>
      <c r="M254" s="565">
        <f>SUM(E254:L254)</f>
        <v>28</v>
      </c>
      <c r="N254" s="279">
        <v>0</v>
      </c>
      <c r="O254" s="579">
        <f>+N254+M254</f>
        <v>28</v>
      </c>
      <c r="P254" s="335">
        <v>1</v>
      </c>
      <c r="Q254" s="286">
        <v>1</v>
      </c>
      <c r="R254" s="638">
        <f>+P254+Q254</f>
        <v>2</v>
      </c>
      <c r="S254" s="573">
        <f t="shared" si="11"/>
        <v>79</v>
      </c>
      <c r="T254" s="573">
        <f t="shared" si="11"/>
        <v>4</v>
      </c>
      <c r="U254" s="573">
        <f>+S254+T254</f>
        <v>83</v>
      </c>
      <c r="V254" s="668">
        <v>99</v>
      </c>
      <c r="W254" s="642">
        <v>29</v>
      </c>
      <c r="Y254" s="252"/>
      <c r="Z254" s="252"/>
      <c r="AA254" s="252"/>
      <c r="AB254" s="252"/>
      <c r="AC254" s="252"/>
      <c r="AD254" s="252"/>
      <c r="AE254" s="252"/>
      <c r="AF254" s="252"/>
      <c r="AG254" s="252"/>
    </row>
    <row r="255" spans="1:33" s="251" customFormat="1" ht="24" customHeight="1" thickBot="1">
      <c r="A255" s="671" t="s">
        <v>281</v>
      </c>
      <c r="B255" s="598">
        <v>18</v>
      </c>
      <c r="C255" s="599">
        <v>5</v>
      </c>
      <c r="D255" s="677">
        <f>+B255+C255</f>
        <v>23</v>
      </c>
      <c r="E255" s="280">
        <v>6</v>
      </c>
      <c r="F255" s="280">
        <v>2</v>
      </c>
      <c r="G255" s="280">
        <v>0</v>
      </c>
      <c r="H255" s="280">
        <v>0</v>
      </c>
      <c r="I255" s="280">
        <v>0</v>
      </c>
      <c r="J255" s="280">
        <v>0</v>
      </c>
      <c r="K255" s="280">
        <v>0</v>
      </c>
      <c r="L255" s="280">
        <v>0</v>
      </c>
      <c r="M255" s="567">
        <f>SUM(E255:L255)</f>
        <v>8</v>
      </c>
      <c r="N255" s="280">
        <v>0</v>
      </c>
      <c r="O255" s="580">
        <f>+N255+M255</f>
        <v>8</v>
      </c>
      <c r="P255" s="360">
        <v>1</v>
      </c>
      <c r="Q255" s="381">
        <v>1</v>
      </c>
      <c r="R255" s="681">
        <f>+P255+Q255</f>
        <v>2</v>
      </c>
      <c r="S255" s="574">
        <f t="shared" si="11"/>
        <v>9</v>
      </c>
      <c r="T255" s="574">
        <f>C255-N255-Q255</f>
        <v>4</v>
      </c>
      <c r="U255" s="574">
        <f>+S255+T255</f>
        <v>13</v>
      </c>
      <c r="V255" s="685">
        <v>38</v>
      </c>
      <c r="W255" s="644">
        <v>6</v>
      </c>
      <c r="X255" s="252"/>
      <c r="Y255" s="252"/>
      <c r="Z255" s="252"/>
      <c r="AA255" s="252"/>
      <c r="AB255" s="252"/>
      <c r="AC255" s="252"/>
      <c r="AD255" s="252"/>
      <c r="AE255" s="252"/>
      <c r="AF255" s="252"/>
      <c r="AG255" s="252"/>
    </row>
    <row r="256" spans="1:33" s="43" customFormat="1" ht="12.75" customHeight="1">
      <c r="A256" s="961" t="s">
        <v>335</v>
      </c>
      <c r="B256" s="961"/>
      <c r="C256" s="961"/>
      <c r="D256" s="961"/>
      <c r="E256" s="961"/>
      <c r="F256" s="961"/>
      <c r="G256" s="961"/>
      <c r="H256" s="961"/>
      <c r="I256" s="961"/>
      <c r="J256" s="961"/>
      <c r="K256" s="961"/>
      <c r="L256" s="961"/>
      <c r="M256" s="961"/>
      <c r="N256" s="961"/>
      <c r="O256" s="961"/>
      <c r="P256" s="961"/>
      <c r="Q256" s="961"/>
      <c r="R256" s="961"/>
      <c r="S256" s="961"/>
      <c r="T256" s="961"/>
      <c r="U256" s="961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</row>
    <row r="257" spans="1:33" s="62" customFormat="1" ht="5.25" customHeight="1">
      <c r="A257" s="317"/>
      <c r="B257" s="262"/>
      <c r="C257" s="262"/>
      <c r="D257" s="262"/>
      <c r="E257" s="262"/>
      <c r="F257" s="262"/>
      <c r="G257" s="262"/>
      <c r="H257" s="262"/>
      <c r="I257" s="262"/>
      <c r="J257" s="262"/>
      <c r="K257" s="262"/>
      <c r="L257" s="262"/>
      <c r="M257" s="332"/>
      <c r="N257" s="332"/>
      <c r="O257" s="262"/>
      <c r="P257" s="332"/>
      <c r="Q257" s="332"/>
      <c r="R257" s="262"/>
      <c r="S257" s="332"/>
      <c r="T257" s="262"/>
      <c r="U257" s="46"/>
      <c r="V257" s="262"/>
      <c r="W257" s="262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</row>
    <row r="258" spans="1:33" s="43" customFormat="1" ht="12.75" customHeight="1">
      <c r="A258" s="314"/>
      <c r="B258" s="263"/>
      <c r="C258" s="263"/>
      <c r="D258" s="263"/>
      <c r="E258" s="263"/>
      <c r="F258" s="263"/>
      <c r="G258" s="263"/>
      <c r="H258" s="263"/>
      <c r="I258" s="263"/>
      <c r="J258" s="263"/>
      <c r="K258" s="263"/>
      <c r="L258" s="263"/>
      <c r="M258" s="323"/>
      <c r="N258" s="323"/>
      <c r="O258" s="263"/>
      <c r="P258" s="323"/>
      <c r="Q258" s="323"/>
      <c r="R258" s="263"/>
      <c r="S258" s="323"/>
      <c r="T258" s="263"/>
      <c r="U258" s="263"/>
      <c r="V258" s="263"/>
      <c r="W258" s="263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</row>
    <row r="259" spans="1:33" s="43" customFormat="1" ht="12.75" customHeight="1">
      <c r="A259" s="314"/>
      <c r="B259" s="263"/>
      <c r="C259" s="263"/>
      <c r="D259" s="263"/>
      <c r="E259" s="263"/>
      <c r="F259" s="263"/>
      <c r="G259" s="263"/>
      <c r="H259" s="263"/>
      <c r="I259" s="263"/>
      <c r="J259" s="263"/>
      <c r="K259" s="263"/>
      <c r="L259" s="263"/>
      <c r="M259" s="323"/>
      <c r="N259" s="323"/>
      <c r="O259" s="263"/>
      <c r="P259" s="323"/>
      <c r="Q259" s="323"/>
      <c r="R259" s="263"/>
      <c r="S259" s="323"/>
      <c r="T259" s="263"/>
      <c r="U259" s="263"/>
      <c r="V259" s="263"/>
      <c r="W259" s="263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</row>
    <row r="260" spans="1:33" s="43" customFormat="1" ht="12.75" customHeight="1">
      <c r="A260" s="314"/>
      <c r="B260" s="263"/>
      <c r="C260" s="263"/>
      <c r="D260" s="263"/>
      <c r="E260" s="263"/>
      <c r="F260" s="263"/>
      <c r="G260" s="263"/>
      <c r="H260" s="263"/>
      <c r="I260" s="263"/>
      <c r="J260" s="263"/>
      <c r="K260" s="263"/>
      <c r="L260" s="263"/>
      <c r="M260" s="323"/>
      <c r="N260" s="323"/>
      <c r="O260" s="263"/>
      <c r="P260" s="323"/>
      <c r="Q260" s="323"/>
      <c r="R260" s="263"/>
      <c r="S260" s="323"/>
      <c r="T260" s="263"/>
      <c r="U260" s="263"/>
      <c r="V260" s="263"/>
      <c r="W260" s="263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</row>
    <row r="261" spans="1:33" s="43" customFormat="1" ht="12.75" customHeight="1">
      <c r="A261" s="314"/>
      <c r="B261" s="263"/>
      <c r="C261" s="263"/>
      <c r="D261" s="263"/>
      <c r="E261" s="263"/>
      <c r="F261" s="263"/>
      <c r="G261" s="263"/>
      <c r="H261" s="263"/>
      <c r="I261" s="263"/>
      <c r="J261" s="263"/>
      <c r="K261" s="263"/>
      <c r="L261" s="263"/>
      <c r="M261" s="323"/>
      <c r="N261" s="323"/>
      <c r="O261" s="263"/>
      <c r="P261" s="323"/>
      <c r="Q261" s="323"/>
      <c r="R261" s="263"/>
      <c r="S261" s="323"/>
      <c r="T261" s="263"/>
      <c r="U261" s="263"/>
      <c r="V261" s="263"/>
      <c r="W261" s="263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</row>
    <row r="262" spans="1:33" s="43" customFormat="1" ht="12.75" customHeight="1">
      <c r="A262" s="314"/>
      <c r="B262" s="263"/>
      <c r="C262" s="263"/>
      <c r="D262" s="263"/>
      <c r="E262" s="263"/>
      <c r="F262" s="263"/>
      <c r="G262" s="263"/>
      <c r="H262" s="263"/>
      <c r="I262" s="263"/>
      <c r="J262" s="263"/>
      <c r="K262" s="263"/>
      <c r="L262" s="263"/>
      <c r="M262" s="323"/>
      <c r="N262" s="323"/>
      <c r="O262" s="263"/>
      <c r="P262" s="323"/>
      <c r="Q262" s="323"/>
      <c r="R262" s="263"/>
      <c r="S262" s="323"/>
      <c r="T262" s="263"/>
      <c r="U262" s="263"/>
      <c r="V262" s="263"/>
      <c r="W262" s="263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</row>
    <row r="263" spans="1:33" s="43" customFormat="1" ht="12.75" customHeight="1">
      <c r="A263" s="314"/>
      <c r="B263" s="263"/>
      <c r="C263" s="263"/>
      <c r="D263" s="263"/>
      <c r="E263" s="263"/>
      <c r="F263" s="263"/>
      <c r="G263" s="263"/>
      <c r="H263" s="263"/>
      <c r="I263" s="263"/>
      <c r="J263" s="263"/>
      <c r="K263" s="263"/>
      <c r="L263" s="263"/>
      <c r="M263" s="323"/>
      <c r="N263" s="323"/>
      <c r="O263" s="263"/>
      <c r="P263" s="323"/>
      <c r="Q263" s="323"/>
      <c r="R263" s="263"/>
      <c r="S263" s="323"/>
      <c r="T263" s="263"/>
      <c r="U263" s="263"/>
      <c r="V263" s="263"/>
      <c r="W263" s="263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</row>
    <row r="264" spans="1:33" s="43" customFormat="1" ht="12.75" customHeight="1">
      <c r="A264" s="314"/>
      <c r="B264" s="263"/>
      <c r="C264" s="263"/>
      <c r="D264" s="263"/>
      <c r="E264" s="263"/>
      <c r="F264" s="263"/>
      <c r="G264" s="263"/>
      <c r="H264" s="263"/>
      <c r="I264" s="263"/>
      <c r="J264" s="263"/>
      <c r="K264" s="263"/>
      <c r="L264" s="263"/>
      <c r="M264" s="323"/>
      <c r="N264" s="323"/>
      <c r="O264" s="263"/>
      <c r="P264" s="323"/>
      <c r="Q264" s="323"/>
      <c r="R264" s="263"/>
      <c r="S264" s="323"/>
      <c r="T264" s="263"/>
      <c r="U264" s="263"/>
      <c r="V264" s="263"/>
      <c r="W264" s="263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</row>
    <row r="265" spans="1:33" s="43" customFormat="1" ht="12.75" customHeight="1">
      <c r="A265" s="314"/>
      <c r="B265" s="263"/>
      <c r="C265" s="263"/>
      <c r="D265" s="263"/>
      <c r="E265" s="263"/>
      <c r="F265" s="263"/>
      <c r="G265" s="263"/>
      <c r="H265" s="263"/>
      <c r="I265" s="263"/>
      <c r="J265" s="263"/>
      <c r="K265" s="263"/>
      <c r="L265" s="263"/>
      <c r="M265" s="323"/>
      <c r="N265" s="323"/>
      <c r="O265" s="263"/>
      <c r="P265" s="323"/>
      <c r="Q265" s="323"/>
      <c r="R265" s="263"/>
      <c r="S265" s="323"/>
      <c r="T265" s="263"/>
      <c r="U265" s="263"/>
      <c r="V265" s="263"/>
      <c r="W265" s="263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</row>
    <row r="266" spans="1:33" s="43" customFormat="1" ht="12.75" customHeight="1">
      <c r="A266" s="314"/>
      <c r="B266" s="263"/>
      <c r="C266" s="263"/>
      <c r="D266" s="263"/>
      <c r="E266" s="263"/>
      <c r="F266" s="263"/>
      <c r="G266" s="263"/>
      <c r="H266" s="263"/>
      <c r="I266" s="263"/>
      <c r="J266" s="263"/>
      <c r="K266" s="263"/>
      <c r="L266" s="263"/>
      <c r="M266" s="323"/>
      <c r="N266" s="323"/>
      <c r="O266" s="263"/>
      <c r="P266" s="323"/>
      <c r="Q266" s="323"/>
      <c r="R266" s="263"/>
      <c r="S266" s="323"/>
      <c r="T266" s="263"/>
      <c r="U266" s="263"/>
      <c r="V266" s="263"/>
      <c r="W266" s="263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</row>
    <row r="267" spans="1:33" s="43" customFormat="1" ht="12.75" customHeight="1">
      <c r="A267" s="314"/>
      <c r="B267" s="263"/>
      <c r="C267" s="263"/>
      <c r="D267" s="263"/>
      <c r="E267" s="263"/>
      <c r="F267" s="263"/>
      <c r="G267" s="263"/>
      <c r="H267" s="263"/>
      <c r="I267" s="263"/>
      <c r="J267" s="263"/>
      <c r="K267" s="263"/>
      <c r="L267" s="263"/>
      <c r="M267" s="323"/>
      <c r="N267" s="323"/>
      <c r="O267" s="263"/>
      <c r="P267" s="323"/>
      <c r="Q267" s="323"/>
      <c r="R267" s="263"/>
      <c r="S267" s="323"/>
      <c r="T267" s="263"/>
      <c r="U267" s="263"/>
      <c r="V267" s="263"/>
      <c r="W267" s="263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</row>
    <row r="268" spans="1:33" s="43" customFormat="1" ht="12.75" customHeight="1">
      <c r="A268" s="314"/>
      <c r="B268" s="263"/>
      <c r="C268" s="263"/>
      <c r="D268" s="263"/>
      <c r="E268" s="263"/>
      <c r="F268" s="263"/>
      <c r="G268" s="263"/>
      <c r="H268" s="263"/>
      <c r="I268" s="263"/>
      <c r="J268" s="263"/>
      <c r="K268" s="263"/>
      <c r="L268" s="263"/>
      <c r="M268" s="323"/>
      <c r="N268" s="323"/>
      <c r="O268" s="263"/>
      <c r="P268" s="323"/>
      <c r="Q268" s="323"/>
      <c r="R268" s="263"/>
      <c r="S268" s="323"/>
      <c r="T268" s="263"/>
      <c r="U268" s="263"/>
      <c r="V268" s="263"/>
      <c r="W268" s="263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</row>
    <row r="269" spans="1:33" s="43" customFormat="1" ht="12.75" customHeight="1">
      <c r="A269" s="314"/>
      <c r="B269" s="263"/>
      <c r="C269" s="263"/>
      <c r="D269" s="263"/>
      <c r="E269" s="263"/>
      <c r="F269" s="263"/>
      <c r="G269" s="263"/>
      <c r="H269" s="263"/>
      <c r="I269" s="263"/>
      <c r="J269" s="263"/>
      <c r="K269" s="263"/>
      <c r="L269" s="263"/>
      <c r="M269" s="323"/>
      <c r="N269" s="323"/>
      <c r="O269" s="263"/>
      <c r="P269" s="323"/>
      <c r="Q269" s="323"/>
      <c r="R269" s="263"/>
      <c r="S269" s="323"/>
      <c r="T269" s="263"/>
      <c r="U269" s="263"/>
      <c r="V269" s="263"/>
      <c r="W269" s="263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</row>
    <row r="270" spans="1:33" s="43" customFormat="1" ht="12.75" customHeight="1">
      <c r="A270" s="314"/>
      <c r="B270" s="263"/>
      <c r="C270" s="263"/>
      <c r="D270" s="263"/>
      <c r="E270" s="263"/>
      <c r="F270" s="263"/>
      <c r="G270" s="263"/>
      <c r="H270" s="263"/>
      <c r="I270" s="263"/>
      <c r="J270" s="263"/>
      <c r="K270" s="263"/>
      <c r="L270" s="263"/>
      <c r="M270" s="323"/>
      <c r="N270" s="323"/>
      <c r="O270" s="263"/>
      <c r="P270" s="323"/>
      <c r="Q270" s="323"/>
      <c r="R270" s="263"/>
      <c r="S270" s="323"/>
      <c r="T270" s="263"/>
      <c r="U270" s="263"/>
      <c r="V270" s="263"/>
      <c r="W270" s="263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</row>
    <row r="271" spans="1:33" s="43" customFormat="1" ht="12.75" customHeight="1">
      <c r="A271" s="314"/>
      <c r="B271" s="263"/>
      <c r="C271" s="263"/>
      <c r="D271" s="263"/>
      <c r="E271" s="263"/>
      <c r="F271" s="263"/>
      <c r="G271" s="263"/>
      <c r="H271" s="263"/>
      <c r="I271" s="263"/>
      <c r="J271" s="263"/>
      <c r="K271" s="263"/>
      <c r="L271" s="263"/>
      <c r="M271" s="323"/>
      <c r="N271" s="323"/>
      <c r="O271" s="263"/>
      <c r="P271" s="323"/>
      <c r="Q271" s="323"/>
      <c r="R271" s="263"/>
      <c r="S271" s="323"/>
      <c r="T271" s="263"/>
      <c r="U271" s="263"/>
      <c r="V271" s="263"/>
      <c r="W271" s="263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</row>
    <row r="272" spans="1:33" s="43" customFormat="1" ht="12.75" customHeight="1">
      <c r="A272" s="314"/>
      <c r="B272" s="263"/>
      <c r="C272" s="263"/>
      <c r="D272" s="263"/>
      <c r="E272" s="263"/>
      <c r="F272" s="263"/>
      <c r="G272" s="263"/>
      <c r="H272" s="263"/>
      <c r="I272" s="263"/>
      <c r="J272" s="263"/>
      <c r="K272" s="263"/>
      <c r="L272" s="263"/>
      <c r="M272" s="323"/>
      <c r="N272" s="323"/>
      <c r="O272" s="263"/>
      <c r="P272" s="323"/>
      <c r="Q272" s="323"/>
      <c r="R272" s="263"/>
      <c r="S272" s="323"/>
      <c r="T272" s="263"/>
      <c r="U272" s="263"/>
      <c r="V272" s="263"/>
      <c r="W272" s="263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</row>
    <row r="273" spans="1:33" s="43" customFormat="1" ht="12.75" customHeight="1">
      <c r="A273" s="314"/>
      <c r="B273" s="263"/>
      <c r="C273" s="263"/>
      <c r="D273" s="263"/>
      <c r="E273" s="263"/>
      <c r="F273" s="263"/>
      <c r="G273" s="263"/>
      <c r="H273" s="263"/>
      <c r="I273" s="263"/>
      <c r="J273" s="263"/>
      <c r="K273" s="263"/>
      <c r="L273" s="263"/>
      <c r="M273" s="323"/>
      <c r="N273" s="323"/>
      <c r="O273" s="263"/>
      <c r="P273" s="323"/>
      <c r="Q273" s="323"/>
      <c r="R273" s="263"/>
      <c r="S273" s="323"/>
      <c r="T273" s="263"/>
      <c r="U273" s="263"/>
      <c r="V273" s="263"/>
      <c r="W273" s="263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</row>
    <row r="274" spans="1:33" s="254" customFormat="1" ht="23.25" customHeight="1">
      <c r="A274" s="316"/>
      <c r="B274" s="256"/>
      <c r="C274" s="256"/>
      <c r="D274" s="256"/>
      <c r="E274" s="256"/>
      <c r="F274" s="256"/>
      <c r="G274" s="256"/>
      <c r="H274" s="256"/>
      <c r="I274" s="256"/>
      <c r="J274" s="256"/>
      <c r="K274" s="256"/>
      <c r="L274" s="256"/>
      <c r="M274" s="324"/>
      <c r="N274" s="324"/>
      <c r="O274" s="256"/>
      <c r="P274" s="324"/>
      <c r="Q274" s="324"/>
      <c r="R274" s="256"/>
      <c r="S274" s="342"/>
      <c r="V274" s="256"/>
      <c r="W274" s="256"/>
    </row>
    <row r="275" spans="1:33" s="254" customFormat="1" ht="5.25" customHeight="1">
      <c r="A275" s="316"/>
      <c r="B275" s="256"/>
      <c r="C275" s="256"/>
      <c r="D275" s="256"/>
      <c r="E275" s="256"/>
      <c r="F275" s="256"/>
      <c r="G275" s="256"/>
      <c r="H275" s="256"/>
      <c r="I275" s="256"/>
      <c r="J275" s="256"/>
      <c r="K275" s="256"/>
      <c r="L275" s="256"/>
      <c r="M275" s="324"/>
      <c r="N275" s="324"/>
      <c r="O275" s="256"/>
      <c r="P275" s="324"/>
      <c r="Q275" s="324"/>
      <c r="R275" s="256"/>
      <c r="S275" s="342"/>
      <c r="V275" s="256"/>
      <c r="W275" s="256"/>
    </row>
    <row r="276" spans="1:33" s="255" customFormat="1" ht="23.25" customHeight="1">
      <c r="A276" s="1057" t="s">
        <v>345</v>
      </c>
      <c r="B276" s="1058"/>
      <c r="C276" s="1058"/>
      <c r="D276" s="1058"/>
      <c r="E276" s="1058"/>
      <c r="F276" s="1058"/>
      <c r="G276" s="1058"/>
      <c r="H276" s="1058"/>
      <c r="I276" s="1058"/>
      <c r="J276" s="1058"/>
      <c r="K276" s="1058"/>
      <c r="L276" s="1058"/>
      <c r="M276" s="1058"/>
      <c r="N276" s="1058"/>
      <c r="O276" s="1058"/>
      <c r="P276" s="1058"/>
      <c r="Q276" s="1058"/>
      <c r="R276" s="1058"/>
      <c r="S276" s="1058"/>
      <c r="T276" s="1058"/>
      <c r="U276" s="1058"/>
      <c r="V276" s="1058"/>
      <c r="W276" s="1059"/>
    </row>
    <row r="277" spans="1:33" ht="5.0999999999999996" customHeight="1" thickBot="1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V277" s="52"/>
      <c r="W277" s="52"/>
    </row>
    <row r="278" spans="1:33" ht="33.75" customHeight="1">
      <c r="A278" s="1069" t="s">
        <v>163</v>
      </c>
      <c r="B278" s="947" t="s">
        <v>49</v>
      </c>
      <c r="C278" s="943"/>
      <c r="D278" s="1037" t="s">
        <v>174</v>
      </c>
      <c r="E278" s="1053" t="s">
        <v>184</v>
      </c>
      <c r="F278" s="1055" t="s">
        <v>176</v>
      </c>
      <c r="G278" s="1055" t="s">
        <v>177</v>
      </c>
      <c r="H278" s="1055" t="s">
        <v>178</v>
      </c>
      <c r="I278" s="1055" t="s">
        <v>197</v>
      </c>
      <c r="J278" s="1055" t="s">
        <v>161</v>
      </c>
      <c r="K278" s="1055"/>
      <c r="L278" s="1055"/>
      <c r="M278" s="1055" t="s">
        <v>183</v>
      </c>
      <c r="N278" s="1055"/>
      <c r="O278" s="1072" t="s">
        <v>155</v>
      </c>
      <c r="P278" s="964" t="s">
        <v>175</v>
      </c>
      <c r="Q278" s="965"/>
      <c r="R278" s="1074" t="s">
        <v>182</v>
      </c>
      <c r="S278" s="949" t="s">
        <v>164</v>
      </c>
      <c r="T278" s="950"/>
      <c r="U278" s="945" t="s">
        <v>337</v>
      </c>
      <c r="V278" s="1060" t="s">
        <v>230</v>
      </c>
      <c r="W278" s="1061"/>
    </row>
    <row r="279" spans="1:33" ht="45.75" customHeight="1">
      <c r="A279" s="1070"/>
      <c r="B279" s="462" t="s">
        <v>172</v>
      </c>
      <c r="C279" s="463" t="s">
        <v>154</v>
      </c>
      <c r="D279" s="1068"/>
      <c r="E279" s="1054"/>
      <c r="F279" s="1056"/>
      <c r="G279" s="1056"/>
      <c r="H279" s="1056"/>
      <c r="I279" s="1056"/>
      <c r="J279" s="277" t="s">
        <v>179</v>
      </c>
      <c r="K279" s="277" t="s">
        <v>180</v>
      </c>
      <c r="L279" s="277" t="s">
        <v>181</v>
      </c>
      <c r="M279" s="461" t="s">
        <v>172</v>
      </c>
      <c r="N279" s="277" t="s">
        <v>154</v>
      </c>
      <c r="O279" s="1073"/>
      <c r="P279" s="333" t="s">
        <v>172</v>
      </c>
      <c r="Q279" s="325" t="s">
        <v>154</v>
      </c>
      <c r="R279" s="1075"/>
      <c r="S279" s="475" t="s">
        <v>173</v>
      </c>
      <c r="T279" s="476" t="s">
        <v>154</v>
      </c>
      <c r="U279" s="946"/>
      <c r="V279" s="508" t="s">
        <v>231</v>
      </c>
      <c r="W279" s="521" t="s">
        <v>232</v>
      </c>
    </row>
    <row r="280" spans="1:33" ht="12.75" customHeight="1">
      <c r="A280" s="1071"/>
      <c r="B280" s="630" t="s">
        <v>82</v>
      </c>
      <c r="C280" s="539" t="s">
        <v>165</v>
      </c>
      <c r="D280" s="540" t="s">
        <v>166</v>
      </c>
      <c r="E280" s="492" t="s">
        <v>87</v>
      </c>
      <c r="F280" s="493" t="s">
        <v>79</v>
      </c>
      <c r="G280" s="493" t="s">
        <v>80</v>
      </c>
      <c r="H280" s="493" t="s">
        <v>153</v>
      </c>
      <c r="I280" s="493" t="s">
        <v>160</v>
      </c>
      <c r="J280" s="493" t="s">
        <v>162</v>
      </c>
      <c r="K280" s="493" t="s">
        <v>83</v>
      </c>
      <c r="L280" s="493" t="s">
        <v>186</v>
      </c>
      <c r="M280" s="483" t="s">
        <v>187</v>
      </c>
      <c r="N280" s="493" t="s">
        <v>81</v>
      </c>
      <c r="O280" s="484" t="s">
        <v>188</v>
      </c>
      <c r="P280" s="336" t="s">
        <v>85</v>
      </c>
      <c r="Q280" s="327" t="s">
        <v>189</v>
      </c>
      <c r="R280" s="535" t="s">
        <v>190</v>
      </c>
      <c r="S280" s="494" t="s">
        <v>191</v>
      </c>
      <c r="T280" s="495" t="s">
        <v>192</v>
      </c>
      <c r="U280" s="496" t="s">
        <v>193</v>
      </c>
      <c r="V280" s="509" t="s">
        <v>85</v>
      </c>
      <c r="W280" s="522" t="s">
        <v>189</v>
      </c>
    </row>
    <row r="281" spans="1:33" ht="24" customHeight="1">
      <c r="A281" s="687" t="s">
        <v>226</v>
      </c>
      <c r="B281" s="542">
        <f t="shared" ref="B281:V281" si="12">SUM(B282:B293)</f>
        <v>2528</v>
      </c>
      <c r="C281" s="542">
        <f t="shared" si="12"/>
        <v>1076</v>
      </c>
      <c r="D281" s="542">
        <f t="shared" si="12"/>
        <v>3604</v>
      </c>
      <c r="E281" s="268">
        <f t="shared" si="12"/>
        <v>629</v>
      </c>
      <c r="F281" s="268">
        <f t="shared" si="12"/>
        <v>16</v>
      </c>
      <c r="G281" s="268">
        <f t="shared" si="12"/>
        <v>0</v>
      </c>
      <c r="H281" s="268">
        <f t="shared" si="12"/>
        <v>0</v>
      </c>
      <c r="I281" s="268">
        <f t="shared" si="12"/>
        <v>10</v>
      </c>
      <c r="J281" s="268">
        <f t="shared" si="12"/>
        <v>5</v>
      </c>
      <c r="K281" s="268">
        <f t="shared" si="12"/>
        <v>1</v>
      </c>
      <c r="L281" s="268">
        <f t="shared" si="12"/>
        <v>4</v>
      </c>
      <c r="M281" s="534">
        <f t="shared" si="12"/>
        <v>665</v>
      </c>
      <c r="N281" s="268">
        <f t="shared" si="12"/>
        <v>32</v>
      </c>
      <c r="O281" s="534">
        <f t="shared" si="12"/>
        <v>697</v>
      </c>
      <c r="P281" s="269">
        <f t="shared" si="12"/>
        <v>43</v>
      </c>
      <c r="Q281" s="269">
        <f t="shared" si="12"/>
        <v>28</v>
      </c>
      <c r="R281" s="536">
        <f t="shared" si="12"/>
        <v>71</v>
      </c>
      <c r="S281" s="499">
        <f t="shared" si="12"/>
        <v>1820</v>
      </c>
      <c r="T281" s="499">
        <f t="shared" si="12"/>
        <v>1016</v>
      </c>
      <c r="U281" s="499">
        <f t="shared" si="12"/>
        <v>2836</v>
      </c>
      <c r="V281" s="514">
        <f t="shared" si="12"/>
        <v>1221</v>
      </c>
      <c r="W281" s="523">
        <f>SUM(W282:W293)</f>
        <v>681</v>
      </c>
    </row>
    <row r="282" spans="1:33" s="251" customFormat="1" ht="21" customHeight="1">
      <c r="A282" s="688" t="s">
        <v>233</v>
      </c>
      <c r="B282" s="544">
        <v>481</v>
      </c>
      <c r="C282" s="544">
        <v>3</v>
      </c>
      <c r="D282" s="542">
        <f t="shared" ref="D282:D290" si="13">+B282+C282</f>
        <v>484</v>
      </c>
      <c r="E282" s="274">
        <v>123</v>
      </c>
      <c r="F282" s="274">
        <v>2</v>
      </c>
      <c r="G282" s="274">
        <v>0</v>
      </c>
      <c r="H282" s="274">
        <v>0</v>
      </c>
      <c r="I282" s="274">
        <v>1</v>
      </c>
      <c r="J282" s="274">
        <v>0</v>
      </c>
      <c r="K282" s="274">
        <v>0</v>
      </c>
      <c r="L282" s="274">
        <v>0</v>
      </c>
      <c r="M282" s="487">
        <f>SUM(E282:L282)</f>
        <v>126</v>
      </c>
      <c r="N282" s="274">
        <v>1</v>
      </c>
      <c r="O282" s="488">
        <f>SUM(M282:N282)</f>
        <v>127</v>
      </c>
      <c r="P282" s="328">
        <v>15</v>
      </c>
      <c r="Q282" s="328">
        <v>2</v>
      </c>
      <c r="R282" s="537">
        <f>SUM(P282:Q282)</f>
        <v>17</v>
      </c>
      <c r="S282" s="500">
        <f t="shared" ref="S282:S293" si="14">+B282-M282-P282</f>
        <v>340</v>
      </c>
      <c r="T282" s="501">
        <f t="shared" ref="T282:T293" si="15">+C282-N282-Q282</f>
        <v>0</v>
      </c>
      <c r="U282" s="502">
        <f>+S282+T282</f>
        <v>340</v>
      </c>
      <c r="V282" s="515">
        <v>164</v>
      </c>
      <c r="W282" s="524">
        <v>137</v>
      </c>
      <c r="X282" s="456"/>
      <c r="Y282" s="252"/>
      <c r="Z282" s="252"/>
      <c r="AA282" s="252"/>
      <c r="AB282" s="252"/>
      <c r="AC282" s="252"/>
      <c r="AD282" s="252"/>
      <c r="AE282" s="252"/>
      <c r="AF282" s="252"/>
      <c r="AG282" s="252"/>
    </row>
    <row r="283" spans="1:33" s="251" customFormat="1" ht="21" customHeight="1">
      <c r="A283" s="688" t="s">
        <v>279</v>
      </c>
      <c r="B283" s="543">
        <v>203</v>
      </c>
      <c r="C283" s="544">
        <v>3</v>
      </c>
      <c r="D283" s="542">
        <f t="shared" si="13"/>
        <v>206</v>
      </c>
      <c r="E283" s="274">
        <v>80</v>
      </c>
      <c r="F283" s="274">
        <v>3</v>
      </c>
      <c r="G283" s="274">
        <v>0</v>
      </c>
      <c r="H283" s="274">
        <v>0</v>
      </c>
      <c r="I283" s="274">
        <v>2</v>
      </c>
      <c r="J283" s="274">
        <v>0</v>
      </c>
      <c r="K283" s="274">
        <v>0</v>
      </c>
      <c r="L283" s="274">
        <v>0</v>
      </c>
      <c r="M283" s="487">
        <f t="shared" ref="M283:M293" si="16">SUM(E283:L283)</f>
        <v>85</v>
      </c>
      <c r="N283" s="274">
        <v>3</v>
      </c>
      <c r="O283" s="488">
        <f>SUM(M283:N283)</f>
        <v>88</v>
      </c>
      <c r="P283" s="341">
        <v>1</v>
      </c>
      <c r="Q283" s="328">
        <v>0</v>
      </c>
      <c r="R283" s="537">
        <f t="shared" ref="R283:R293" si="17">SUM(P283:Q283)</f>
        <v>1</v>
      </c>
      <c r="S283" s="500">
        <f t="shared" si="14"/>
        <v>117</v>
      </c>
      <c r="T283" s="501">
        <f t="shared" si="15"/>
        <v>0</v>
      </c>
      <c r="U283" s="502">
        <f>+S283+T283</f>
        <v>117</v>
      </c>
      <c r="V283" s="515">
        <v>174</v>
      </c>
      <c r="W283" s="524">
        <v>97</v>
      </c>
      <c r="X283" s="252"/>
      <c r="Y283" s="252"/>
      <c r="Z283" s="252"/>
      <c r="AA283" s="252"/>
      <c r="AB283" s="252"/>
      <c r="AC283" s="252"/>
      <c r="AD283" s="252"/>
      <c r="AE283" s="252"/>
      <c r="AF283" s="252"/>
      <c r="AG283" s="252"/>
    </row>
    <row r="284" spans="1:33" s="251" customFormat="1" ht="21" customHeight="1">
      <c r="A284" s="688" t="s">
        <v>258</v>
      </c>
      <c r="B284" s="543">
        <v>442</v>
      </c>
      <c r="C284" s="544">
        <v>7</v>
      </c>
      <c r="D284" s="542">
        <f t="shared" si="13"/>
        <v>449</v>
      </c>
      <c r="E284" s="274">
        <v>121</v>
      </c>
      <c r="F284" s="274">
        <v>0</v>
      </c>
      <c r="G284" s="274">
        <v>0</v>
      </c>
      <c r="H284" s="274">
        <v>0</v>
      </c>
      <c r="I284" s="274">
        <v>2</v>
      </c>
      <c r="J284" s="274">
        <v>0</v>
      </c>
      <c r="K284" s="274">
        <v>0</v>
      </c>
      <c r="L284" s="274">
        <v>1</v>
      </c>
      <c r="M284" s="487">
        <f t="shared" si="16"/>
        <v>124</v>
      </c>
      <c r="N284" s="274">
        <v>0</v>
      </c>
      <c r="O284" s="488">
        <f>SUM(M284:N284)</f>
        <v>124</v>
      </c>
      <c r="P284" s="341">
        <v>6</v>
      </c>
      <c r="Q284" s="328">
        <v>6</v>
      </c>
      <c r="R284" s="537">
        <f t="shared" si="17"/>
        <v>12</v>
      </c>
      <c r="S284" s="500">
        <f t="shared" si="14"/>
        <v>312</v>
      </c>
      <c r="T284" s="501">
        <f t="shared" si="15"/>
        <v>1</v>
      </c>
      <c r="U284" s="502">
        <f t="shared" ref="U284:U293" si="18">+S284+T284</f>
        <v>313</v>
      </c>
      <c r="V284" s="515">
        <v>180</v>
      </c>
      <c r="W284" s="524">
        <v>122</v>
      </c>
      <c r="X284" s="252"/>
      <c r="Y284" s="252"/>
      <c r="Z284" s="252"/>
      <c r="AA284" s="252"/>
      <c r="AB284" s="252"/>
      <c r="AC284" s="252"/>
      <c r="AD284" s="252"/>
      <c r="AE284" s="252"/>
      <c r="AF284" s="252"/>
      <c r="AG284" s="252"/>
    </row>
    <row r="285" spans="1:33" s="251" customFormat="1" ht="21" customHeight="1">
      <c r="A285" s="688" t="s">
        <v>280</v>
      </c>
      <c r="B285" s="543">
        <v>169</v>
      </c>
      <c r="C285" s="544">
        <v>2</v>
      </c>
      <c r="D285" s="542">
        <f t="shared" si="13"/>
        <v>171</v>
      </c>
      <c r="E285" s="274">
        <v>69</v>
      </c>
      <c r="F285" s="274">
        <v>1</v>
      </c>
      <c r="G285" s="274">
        <v>0</v>
      </c>
      <c r="H285" s="274">
        <v>0</v>
      </c>
      <c r="I285" s="274">
        <v>0</v>
      </c>
      <c r="J285" s="274">
        <v>0</v>
      </c>
      <c r="K285" s="274">
        <v>0</v>
      </c>
      <c r="L285" s="274">
        <v>0</v>
      </c>
      <c r="M285" s="487">
        <f t="shared" si="16"/>
        <v>70</v>
      </c>
      <c r="N285" s="274">
        <v>0</v>
      </c>
      <c r="O285" s="488">
        <f t="shared" ref="O285:O293" si="19">SUM(M285:N285)</f>
        <v>70</v>
      </c>
      <c r="P285" s="341">
        <v>3</v>
      </c>
      <c r="Q285" s="328">
        <v>0</v>
      </c>
      <c r="R285" s="537">
        <f t="shared" si="17"/>
        <v>3</v>
      </c>
      <c r="S285" s="500">
        <f t="shared" si="14"/>
        <v>96</v>
      </c>
      <c r="T285" s="501">
        <f t="shared" si="15"/>
        <v>2</v>
      </c>
      <c r="U285" s="502">
        <f t="shared" si="18"/>
        <v>98</v>
      </c>
      <c r="V285" s="515">
        <v>147</v>
      </c>
      <c r="W285" s="524">
        <v>78</v>
      </c>
      <c r="X285" s="252"/>
      <c r="Y285" s="252"/>
      <c r="Z285" s="252"/>
      <c r="AA285" s="252"/>
      <c r="AB285" s="252"/>
      <c r="AC285" s="252"/>
      <c r="AD285" s="252"/>
      <c r="AE285" s="252"/>
      <c r="AF285" s="252"/>
      <c r="AG285" s="252"/>
    </row>
    <row r="286" spans="1:33" s="251" customFormat="1" ht="21" customHeight="1">
      <c r="A286" s="688" t="s">
        <v>297</v>
      </c>
      <c r="B286" s="543">
        <v>90</v>
      </c>
      <c r="C286" s="544">
        <v>1</v>
      </c>
      <c r="D286" s="542">
        <f t="shared" si="13"/>
        <v>91</v>
      </c>
      <c r="E286" s="274">
        <v>15</v>
      </c>
      <c r="F286" s="274">
        <v>1</v>
      </c>
      <c r="G286" s="274">
        <v>0</v>
      </c>
      <c r="H286" s="274">
        <v>0</v>
      </c>
      <c r="I286" s="274">
        <v>2</v>
      </c>
      <c r="J286" s="274">
        <v>0</v>
      </c>
      <c r="K286" s="274">
        <v>0</v>
      </c>
      <c r="L286" s="274">
        <v>0</v>
      </c>
      <c r="M286" s="487">
        <f t="shared" si="16"/>
        <v>18</v>
      </c>
      <c r="N286" s="274">
        <v>0</v>
      </c>
      <c r="O286" s="488">
        <f t="shared" si="19"/>
        <v>18</v>
      </c>
      <c r="P286" s="341">
        <v>0</v>
      </c>
      <c r="Q286" s="328">
        <v>0</v>
      </c>
      <c r="R286" s="537">
        <f t="shared" si="17"/>
        <v>0</v>
      </c>
      <c r="S286" s="500">
        <f t="shared" si="14"/>
        <v>72</v>
      </c>
      <c r="T286" s="501">
        <f t="shared" si="15"/>
        <v>1</v>
      </c>
      <c r="U286" s="502">
        <f t="shared" si="18"/>
        <v>73</v>
      </c>
      <c r="V286" s="515">
        <v>33</v>
      </c>
      <c r="W286" s="524">
        <v>16</v>
      </c>
      <c r="X286" s="252"/>
      <c r="Y286" s="252"/>
      <c r="Z286" s="252"/>
      <c r="AA286" s="252"/>
      <c r="AB286" s="252"/>
      <c r="AC286" s="252"/>
      <c r="AD286" s="252"/>
      <c r="AE286" s="252"/>
      <c r="AF286" s="252"/>
      <c r="AG286" s="252"/>
    </row>
    <row r="287" spans="1:33" s="251" customFormat="1" ht="21" customHeight="1">
      <c r="A287" s="688" t="s">
        <v>242</v>
      </c>
      <c r="B287" s="543">
        <v>368</v>
      </c>
      <c r="C287" s="544">
        <v>207</v>
      </c>
      <c r="D287" s="542">
        <f t="shared" si="13"/>
        <v>575</v>
      </c>
      <c r="E287" s="274">
        <v>51</v>
      </c>
      <c r="F287" s="274">
        <v>2</v>
      </c>
      <c r="G287" s="274">
        <v>0</v>
      </c>
      <c r="H287" s="274">
        <v>0</v>
      </c>
      <c r="I287" s="274">
        <v>1</v>
      </c>
      <c r="J287" s="274">
        <v>0</v>
      </c>
      <c r="K287" s="274">
        <v>0</v>
      </c>
      <c r="L287" s="274">
        <v>0</v>
      </c>
      <c r="M287" s="487">
        <f t="shared" si="16"/>
        <v>54</v>
      </c>
      <c r="N287" s="274">
        <v>5</v>
      </c>
      <c r="O287" s="488">
        <f t="shared" si="19"/>
        <v>59</v>
      </c>
      <c r="P287" s="341">
        <v>0</v>
      </c>
      <c r="Q287" s="328">
        <v>1</v>
      </c>
      <c r="R287" s="537">
        <f>SUM(P287:Q287)</f>
        <v>1</v>
      </c>
      <c r="S287" s="500">
        <f t="shared" si="14"/>
        <v>314</v>
      </c>
      <c r="T287" s="501">
        <f t="shared" si="15"/>
        <v>201</v>
      </c>
      <c r="U287" s="502">
        <f t="shared" si="18"/>
        <v>515</v>
      </c>
      <c r="V287" s="515">
        <v>127</v>
      </c>
      <c r="W287" s="524">
        <v>52</v>
      </c>
      <c r="X287" s="252"/>
      <c r="Y287" s="252"/>
      <c r="Z287" s="252"/>
      <c r="AA287" s="252"/>
      <c r="AB287" s="252"/>
      <c r="AC287" s="252"/>
      <c r="AD287" s="252"/>
      <c r="AE287" s="252"/>
      <c r="AF287" s="252"/>
      <c r="AG287" s="252"/>
    </row>
    <row r="288" spans="1:33" s="251" customFormat="1" ht="21" customHeight="1">
      <c r="A288" s="688" t="s">
        <v>234</v>
      </c>
      <c r="B288" s="543">
        <v>110</v>
      </c>
      <c r="C288" s="544">
        <v>108</v>
      </c>
      <c r="D288" s="542">
        <f t="shared" si="13"/>
        <v>218</v>
      </c>
      <c r="E288" s="274">
        <v>23</v>
      </c>
      <c r="F288" s="274">
        <v>0</v>
      </c>
      <c r="G288" s="274">
        <v>0</v>
      </c>
      <c r="H288" s="274">
        <v>0</v>
      </c>
      <c r="I288" s="274">
        <v>0</v>
      </c>
      <c r="J288" s="274">
        <v>3</v>
      </c>
      <c r="K288" s="274">
        <v>0</v>
      </c>
      <c r="L288" s="274">
        <v>1</v>
      </c>
      <c r="M288" s="487">
        <f>SUM(E288:L288)</f>
        <v>27</v>
      </c>
      <c r="N288" s="274">
        <v>9</v>
      </c>
      <c r="O288" s="488">
        <f>SUM(M288:N288)</f>
        <v>36</v>
      </c>
      <c r="P288" s="341">
        <v>5</v>
      </c>
      <c r="Q288" s="328">
        <v>13</v>
      </c>
      <c r="R288" s="537">
        <f t="shared" si="17"/>
        <v>18</v>
      </c>
      <c r="S288" s="500">
        <f t="shared" si="14"/>
        <v>78</v>
      </c>
      <c r="T288" s="501">
        <f t="shared" si="15"/>
        <v>86</v>
      </c>
      <c r="U288" s="502">
        <f t="shared" si="18"/>
        <v>164</v>
      </c>
      <c r="V288" s="515">
        <v>62</v>
      </c>
      <c r="W288" s="524">
        <v>27</v>
      </c>
      <c r="X288" s="252"/>
      <c r="Y288" s="252"/>
      <c r="Z288" s="252"/>
      <c r="AA288" s="252"/>
      <c r="AB288" s="252"/>
      <c r="AC288" s="252"/>
      <c r="AD288" s="252"/>
      <c r="AE288" s="252"/>
      <c r="AF288" s="252"/>
      <c r="AG288" s="252"/>
    </row>
    <row r="289" spans="1:33" s="251" customFormat="1" ht="21" customHeight="1">
      <c r="A289" s="688" t="s">
        <v>254</v>
      </c>
      <c r="B289" s="543">
        <v>79</v>
      </c>
      <c r="C289" s="544">
        <v>105</v>
      </c>
      <c r="D289" s="542">
        <f t="shared" si="13"/>
        <v>184</v>
      </c>
      <c r="E289" s="274">
        <v>10</v>
      </c>
      <c r="F289" s="274">
        <v>0</v>
      </c>
      <c r="G289" s="274">
        <v>0</v>
      </c>
      <c r="H289" s="274">
        <v>0</v>
      </c>
      <c r="I289" s="274">
        <v>0</v>
      </c>
      <c r="J289" s="274">
        <v>0</v>
      </c>
      <c r="K289" s="274">
        <v>0</v>
      </c>
      <c r="L289" s="274">
        <v>1</v>
      </c>
      <c r="M289" s="487">
        <f t="shared" si="16"/>
        <v>11</v>
      </c>
      <c r="N289" s="274">
        <v>0</v>
      </c>
      <c r="O289" s="488">
        <f t="shared" si="19"/>
        <v>11</v>
      </c>
      <c r="P289" s="341">
        <v>2</v>
      </c>
      <c r="Q289" s="328">
        <v>1</v>
      </c>
      <c r="R289" s="537">
        <f t="shared" si="17"/>
        <v>3</v>
      </c>
      <c r="S289" s="500">
        <f t="shared" si="14"/>
        <v>66</v>
      </c>
      <c r="T289" s="501">
        <f t="shared" si="15"/>
        <v>104</v>
      </c>
      <c r="U289" s="502">
        <f t="shared" si="18"/>
        <v>170</v>
      </c>
      <c r="V289" s="515">
        <v>23</v>
      </c>
      <c r="W289" s="524">
        <v>10</v>
      </c>
      <c r="X289" s="252"/>
      <c r="Y289" s="252"/>
      <c r="Z289" s="252"/>
      <c r="AA289" s="252"/>
      <c r="AB289" s="252"/>
      <c r="AC289" s="252"/>
      <c r="AD289" s="252"/>
      <c r="AE289" s="252"/>
      <c r="AF289" s="252"/>
      <c r="AG289" s="252"/>
    </row>
    <row r="290" spans="1:33" s="251" customFormat="1" ht="21" customHeight="1">
      <c r="A290" s="688" t="s">
        <v>220</v>
      </c>
      <c r="B290" s="543">
        <v>170</v>
      </c>
      <c r="C290" s="544">
        <v>3</v>
      </c>
      <c r="D290" s="542">
        <f t="shared" si="13"/>
        <v>173</v>
      </c>
      <c r="E290" s="274">
        <v>46</v>
      </c>
      <c r="F290" s="274">
        <v>6</v>
      </c>
      <c r="G290" s="274">
        <v>0</v>
      </c>
      <c r="H290" s="274">
        <v>0</v>
      </c>
      <c r="I290" s="274">
        <v>0</v>
      </c>
      <c r="J290" s="274">
        <v>2</v>
      </c>
      <c r="K290" s="274">
        <v>0</v>
      </c>
      <c r="L290" s="274">
        <v>0</v>
      </c>
      <c r="M290" s="487">
        <f t="shared" si="16"/>
        <v>54</v>
      </c>
      <c r="N290" s="274">
        <v>0</v>
      </c>
      <c r="O290" s="488">
        <f t="shared" si="19"/>
        <v>54</v>
      </c>
      <c r="P290" s="341">
        <v>5</v>
      </c>
      <c r="Q290" s="328">
        <v>0</v>
      </c>
      <c r="R290" s="537">
        <f t="shared" si="17"/>
        <v>5</v>
      </c>
      <c r="S290" s="500">
        <f t="shared" si="14"/>
        <v>111</v>
      </c>
      <c r="T290" s="501">
        <f t="shared" si="15"/>
        <v>3</v>
      </c>
      <c r="U290" s="502">
        <f t="shared" si="18"/>
        <v>114</v>
      </c>
      <c r="V290" s="515">
        <v>125</v>
      </c>
      <c r="W290" s="524">
        <v>52</v>
      </c>
      <c r="X290" s="252"/>
      <c r="Y290" s="252"/>
      <c r="Z290" s="252"/>
      <c r="AA290" s="252"/>
      <c r="AB290" s="252"/>
      <c r="AC290" s="252"/>
      <c r="AD290" s="252"/>
      <c r="AE290" s="252"/>
      <c r="AF290" s="252"/>
      <c r="AG290" s="252"/>
    </row>
    <row r="291" spans="1:33" s="251" customFormat="1" ht="21" customHeight="1">
      <c r="A291" s="688" t="s">
        <v>222</v>
      </c>
      <c r="B291" s="543">
        <v>99</v>
      </c>
      <c r="C291" s="544">
        <v>213</v>
      </c>
      <c r="D291" s="542">
        <f>+B291+C291</f>
        <v>312</v>
      </c>
      <c r="E291" s="274">
        <v>26</v>
      </c>
      <c r="F291" s="274">
        <v>0</v>
      </c>
      <c r="G291" s="274">
        <v>0</v>
      </c>
      <c r="H291" s="274">
        <v>0</v>
      </c>
      <c r="I291" s="274">
        <v>1</v>
      </c>
      <c r="J291" s="274">
        <v>0</v>
      </c>
      <c r="K291" s="274">
        <v>0</v>
      </c>
      <c r="L291" s="274">
        <v>0</v>
      </c>
      <c r="M291" s="487">
        <f t="shared" si="16"/>
        <v>27</v>
      </c>
      <c r="N291" s="274">
        <v>5</v>
      </c>
      <c r="O291" s="488">
        <f>SUM(M291:N291)</f>
        <v>32</v>
      </c>
      <c r="P291" s="341">
        <v>1</v>
      </c>
      <c r="Q291" s="328">
        <v>0</v>
      </c>
      <c r="R291" s="537">
        <f t="shared" si="17"/>
        <v>1</v>
      </c>
      <c r="S291" s="500">
        <f t="shared" si="14"/>
        <v>71</v>
      </c>
      <c r="T291" s="501">
        <f t="shared" si="15"/>
        <v>208</v>
      </c>
      <c r="U291" s="502">
        <f t="shared" si="18"/>
        <v>279</v>
      </c>
      <c r="V291" s="515">
        <v>55</v>
      </c>
      <c r="W291" s="524">
        <v>26</v>
      </c>
      <c r="X291" s="252"/>
      <c r="Y291" s="252"/>
      <c r="Z291" s="252"/>
      <c r="AA291" s="252"/>
      <c r="AB291" s="252"/>
      <c r="AC291" s="252"/>
      <c r="AD291" s="252"/>
      <c r="AE291" s="252"/>
      <c r="AF291" s="252"/>
      <c r="AG291" s="252"/>
    </row>
    <row r="292" spans="1:33" s="251" customFormat="1" ht="21" customHeight="1">
      <c r="A292" s="688" t="s">
        <v>221</v>
      </c>
      <c r="B292" s="543">
        <v>177</v>
      </c>
      <c r="C292" s="544">
        <v>251</v>
      </c>
      <c r="D292" s="542">
        <f>+B292+C292</f>
        <v>428</v>
      </c>
      <c r="E292" s="274">
        <v>37</v>
      </c>
      <c r="F292" s="274">
        <v>1</v>
      </c>
      <c r="G292" s="274">
        <v>0</v>
      </c>
      <c r="H292" s="274">
        <v>0</v>
      </c>
      <c r="I292" s="274">
        <v>0</v>
      </c>
      <c r="J292" s="274">
        <v>0</v>
      </c>
      <c r="K292" s="274">
        <v>1</v>
      </c>
      <c r="L292" s="274">
        <v>1</v>
      </c>
      <c r="M292" s="487">
        <f t="shared" si="16"/>
        <v>40</v>
      </c>
      <c r="N292" s="274">
        <v>6</v>
      </c>
      <c r="O292" s="488">
        <f t="shared" si="19"/>
        <v>46</v>
      </c>
      <c r="P292" s="341">
        <v>3</v>
      </c>
      <c r="Q292" s="328">
        <v>2</v>
      </c>
      <c r="R292" s="537">
        <f t="shared" si="17"/>
        <v>5</v>
      </c>
      <c r="S292" s="500">
        <f t="shared" si="14"/>
        <v>134</v>
      </c>
      <c r="T292" s="501">
        <f t="shared" si="15"/>
        <v>243</v>
      </c>
      <c r="U292" s="502">
        <f t="shared" si="18"/>
        <v>377</v>
      </c>
      <c r="V292" s="515">
        <v>81</v>
      </c>
      <c r="W292" s="524">
        <v>36</v>
      </c>
      <c r="X292" s="252"/>
      <c r="Y292" s="252"/>
      <c r="Z292" s="252"/>
      <c r="AA292" s="252"/>
      <c r="AB292" s="252"/>
      <c r="AC292" s="252"/>
      <c r="AD292" s="252"/>
      <c r="AE292" s="252"/>
      <c r="AF292" s="252"/>
      <c r="AG292" s="252"/>
    </row>
    <row r="293" spans="1:33" s="251" customFormat="1" ht="21" customHeight="1" thickBot="1">
      <c r="A293" s="688" t="s">
        <v>298</v>
      </c>
      <c r="B293" s="543">
        <v>140</v>
      </c>
      <c r="C293" s="544">
        <v>173</v>
      </c>
      <c r="D293" s="542">
        <f>+B293+C293</f>
        <v>313</v>
      </c>
      <c r="E293" s="274">
        <v>28</v>
      </c>
      <c r="F293" s="274">
        <v>0</v>
      </c>
      <c r="G293" s="274">
        <v>0</v>
      </c>
      <c r="H293" s="274">
        <v>0</v>
      </c>
      <c r="I293" s="274">
        <v>1</v>
      </c>
      <c r="J293" s="274">
        <v>0</v>
      </c>
      <c r="K293" s="274">
        <v>0</v>
      </c>
      <c r="L293" s="274">
        <v>0</v>
      </c>
      <c r="M293" s="487">
        <f t="shared" si="16"/>
        <v>29</v>
      </c>
      <c r="N293" s="274">
        <v>3</v>
      </c>
      <c r="O293" s="488">
        <f t="shared" si="19"/>
        <v>32</v>
      </c>
      <c r="P293" s="341">
        <v>2</v>
      </c>
      <c r="Q293" s="328">
        <v>3</v>
      </c>
      <c r="R293" s="537">
        <f t="shared" si="17"/>
        <v>5</v>
      </c>
      <c r="S293" s="500">
        <f t="shared" si="14"/>
        <v>109</v>
      </c>
      <c r="T293" s="501">
        <f t="shared" si="15"/>
        <v>167</v>
      </c>
      <c r="U293" s="502">
        <f t="shared" si="18"/>
        <v>276</v>
      </c>
      <c r="V293" s="515">
        <v>50</v>
      </c>
      <c r="W293" s="524">
        <v>28</v>
      </c>
      <c r="X293" s="252"/>
      <c r="Y293" s="252"/>
      <c r="Z293" s="252"/>
      <c r="AA293" s="252"/>
      <c r="AB293" s="252"/>
      <c r="AC293" s="252"/>
      <c r="AD293" s="252"/>
      <c r="AE293" s="252"/>
      <c r="AF293" s="252"/>
      <c r="AG293" s="252"/>
    </row>
    <row r="294" spans="1:33" s="43" customFormat="1" ht="12.75" customHeight="1">
      <c r="A294" s="990" t="s">
        <v>335</v>
      </c>
      <c r="B294" s="990"/>
      <c r="C294" s="990"/>
      <c r="D294" s="990"/>
      <c r="E294" s="990"/>
      <c r="F294" s="990"/>
      <c r="G294" s="990"/>
      <c r="H294" s="990"/>
      <c r="I294" s="990"/>
      <c r="J294" s="990"/>
      <c r="K294" s="990"/>
      <c r="L294" s="990"/>
      <c r="M294" s="990"/>
      <c r="N294" s="990"/>
      <c r="O294" s="990"/>
      <c r="P294" s="990"/>
      <c r="Q294" s="990"/>
      <c r="R294" s="990"/>
      <c r="S294" s="990"/>
      <c r="T294" s="990"/>
      <c r="U294" s="990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</row>
    <row r="295" spans="1:33" s="62" customFormat="1" ht="10.5" customHeight="1">
      <c r="A295" s="317"/>
      <c r="B295" s="262"/>
      <c r="C295" s="262"/>
      <c r="D295" s="262"/>
      <c r="E295" s="262"/>
      <c r="F295" s="262"/>
      <c r="G295" s="262"/>
      <c r="H295" s="262"/>
      <c r="I295" s="262"/>
      <c r="J295" s="262"/>
      <c r="K295" s="262"/>
      <c r="L295" s="262"/>
      <c r="M295" s="332"/>
      <c r="N295" s="332"/>
      <c r="O295" s="262"/>
      <c r="P295" s="332"/>
      <c r="Q295" s="332"/>
      <c r="R295" s="262"/>
      <c r="S295" s="332"/>
      <c r="T295" s="262"/>
      <c r="U295" s="46"/>
      <c r="V295" s="262"/>
      <c r="W295" s="262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</row>
    <row r="311" ht="3.75" customHeight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t="1.9" customHeight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t="17.25" hidden="1" customHeight="1"/>
    <row r="337" ht="17.25" hidden="1" customHeight="1"/>
    <row r="338" ht="17.25" hidden="1" customHeight="1"/>
    <row r="339" ht="17.25" hidden="1" customHeight="1"/>
    <row r="346" ht="22.5" customHeight="1"/>
  </sheetData>
  <mergeCells count="86">
    <mergeCell ref="A115:U115"/>
    <mergeCell ref="A105:U105"/>
    <mergeCell ref="A142:A144"/>
    <mergeCell ref="B142:C142"/>
    <mergeCell ref="D142:D143"/>
    <mergeCell ref="R142:R143"/>
    <mergeCell ref="M142:N142"/>
    <mergeCell ref="O142:O143"/>
    <mergeCell ref="G142:G143"/>
    <mergeCell ref="A137:W137"/>
    <mergeCell ref="A138:W138"/>
    <mergeCell ref="A140:W140"/>
    <mergeCell ref="A19:S19"/>
    <mergeCell ref="T19:U19"/>
    <mergeCell ref="A44:U44"/>
    <mergeCell ref="A104:U104"/>
    <mergeCell ref="A110:U110"/>
    <mergeCell ref="A24:U24"/>
    <mergeCell ref="A26:U26"/>
    <mergeCell ref="A79:U79"/>
    <mergeCell ref="A78:W78"/>
    <mergeCell ref="A85:W85"/>
    <mergeCell ref="A195:U195"/>
    <mergeCell ref="J250:L250"/>
    <mergeCell ref="O250:O251"/>
    <mergeCell ref="M250:N250"/>
    <mergeCell ref="H142:H143"/>
    <mergeCell ref="I142:I143"/>
    <mergeCell ref="J142:L142"/>
    <mergeCell ref="F142:F143"/>
    <mergeCell ref="P142:Q142"/>
    <mergeCell ref="A176:A178"/>
    <mergeCell ref="B176:C176"/>
    <mergeCell ref="A148:U148"/>
    <mergeCell ref="P176:Q176"/>
    <mergeCell ref="G176:G177"/>
    <mergeCell ref="J176:L176"/>
    <mergeCell ref="B250:C250"/>
    <mergeCell ref="A294:U294"/>
    <mergeCell ref="J278:L278"/>
    <mergeCell ref="M278:N278"/>
    <mergeCell ref="O278:O279"/>
    <mergeCell ref="P278:Q278"/>
    <mergeCell ref="R278:R279"/>
    <mergeCell ref="S278:T278"/>
    <mergeCell ref="A278:A280"/>
    <mergeCell ref="B278:C278"/>
    <mergeCell ref="I278:I279"/>
    <mergeCell ref="V278:W278"/>
    <mergeCell ref="A276:W276"/>
    <mergeCell ref="U278:U279"/>
    <mergeCell ref="P250:Q250"/>
    <mergeCell ref="R250:R251"/>
    <mergeCell ref="S250:T250"/>
    <mergeCell ref="U250:U251"/>
    <mergeCell ref="A256:U256"/>
    <mergeCell ref="G250:G251"/>
    <mergeCell ref="I250:I251"/>
    <mergeCell ref="D278:D279"/>
    <mergeCell ref="E278:E279"/>
    <mergeCell ref="F278:F279"/>
    <mergeCell ref="G278:G279"/>
    <mergeCell ref="H278:H279"/>
    <mergeCell ref="A250:A252"/>
    <mergeCell ref="V176:W176"/>
    <mergeCell ref="V142:W142"/>
    <mergeCell ref="A174:W174"/>
    <mergeCell ref="R176:R177"/>
    <mergeCell ref="S176:T176"/>
    <mergeCell ref="S142:T142"/>
    <mergeCell ref="U142:U143"/>
    <mergeCell ref="U176:U177"/>
    <mergeCell ref="D176:D177"/>
    <mergeCell ref="E176:E177"/>
    <mergeCell ref="F176:F177"/>
    <mergeCell ref="H176:H177"/>
    <mergeCell ref="I176:I177"/>
    <mergeCell ref="E142:E143"/>
    <mergeCell ref="M176:N176"/>
    <mergeCell ref="O176:O177"/>
    <mergeCell ref="D250:D251"/>
    <mergeCell ref="E250:E251"/>
    <mergeCell ref="F250:F251"/>
    <mergeCell ref="A248:W248"/>
    <mergeCell ref="H250:H251"/>
    <mergeCell ref="V250:W250"/>
  </mergeCells>
  <hyperlinks>
    <hyperlink ref="A148" r:id="rId1" display="http://www.pj.gob.pe/"/>
    <hyperlink ref="A195" r:id="rId2" display="http://www.pj.gob.pe/"/>
    <hyperlink ref="A256" r:id="rId3" display="http://www.pj.gob.pe/"/>
    <hyperlink ref="A294" r:id="rId4" display="http://www.pj.gob.pe/"/>
  </hyperlinks>
  <printOptions horizontalCentered="1" verticalCentered="1"/>
  <pageMargins left="0.23622047244094491" right="0.23622047244094491" top="0.23622047244094491" bottom="1.3385826771653544" header="0" footer="0.23622047244094491"/>
  <pageSetup paperSize="9" scale="45" orientation="portrait" r:id="rId5"/>
  <headerFooter scaleWithDoc="0" alignWithMargins="0"/>
  <rowBreaks count="1" manualBreakCount="1">
    <brk id="225" max="16383" man="1"/>
  </rowBreaks>
  <drawing r:id="rId6"/>
  <legacyDrawing r:id="rId7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2:AE144"/>
  <sheetViews>
    <sheetView view="pageBreakPreview" topLeftCell="A136" zoomScale="85" zoomScaleNormal="85" zoomScaleSheetLayoutView="85" workbookViewId="0">
      <selection activeCell="R6" sqref="R6"/>
    </sheetView>
  </sheetViews>
  <sheetFormatPr baseColWidth="10" defaultRowHeight="12.75"/>
  <cols>
    <col min="1" max="1" width="16.85546875" customWidth="1"/>
    <col min="2" max="12" width="7.28515625" customWidth="1"/>
    <col min="13" max="13" width="18" customWidth="1"/>
    <col min="14" max="18" width="7.28515625" customWidth="1"/>
    <col min="19" max="21" width="10.42578125" customWidth="1"/>
  </cols>
  <sheetData>
    <row r="2" spans="1:21" s="44" customFormat="1" ht="33.75">
      <c r="A2" s="1003" t="s">
        <v>293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  <c r="L2" s="1003"/>
      <c r="M2" s="1003"/>
      <c r="N2" s="1003"/>
      <c r="O2" s="1003"/>
      <c r="P2" s="1003"/>
      <c r="Q2" s="1003"/>
      <c r="R2" s="1003"/>
      <c r="S2" s="1003"/>
      <c r="T2" s="1002" t="s">
        <v>332</v>
      </c>
      <c r="U2" s="1002"/>
    </row>
    <row r="3" spans="1:21" s="44" customFormat="1">
      <c r="A3" s="315"/>
      <c r="B3" s="455"/>
      <c r="C3" s="455"/>
      <c r="D3" s="455"/>
      <c r="E3" s="455"/>
      <c r="F3" s="455"/>
      <c r="G3" s="455"/>
      <c r="H3" s="455"/>
      <c r="I3" s="455"/>
      <c r="M3" s="43"/>
      <c r="N3" s="43"/>
      <c r="P3" s="43"/>
      <c r="Q3" s="43"/>
      <c r="S3" s="43"/>
    </row>
    <row r="4" spans="1:21" s="44" customFormat="1">
      <c r="A4" s="315"/>
      <c r="B4" s="455"/>
      <c r="C4" s="455"/>
      <c r="D4" s="455"/>
      <c r="E4" s="455"/>
      <c r="F4" s="455"/>
      <c r="G4" s="455"/>
      <c r="H4" s="455"/>
      <c r="I4" s="455"/>
      <c r="M4" s="43"/>
      <c r="N4" s="43"/>
      <c r="P4" s="43"/>
      <c r="Q4" s="43"/>
      <c r="S4" s="43"/>
    </row>
    <row r="5" spans="1:21" s="44" customFormat="1">
      <c r="A5" s="315"/>
      <c r="B5" s="455"/>
      <c r="C5" s="455"/>
      <c r="D5" s="455"/>
      <c r="E5" s="455"/>
      <c r="F5" s="455"/>
      <c r="G5" s="455"/>
      <c r="H5" s="455"/>
      <c r="I5" s="455"/>
      <c r="M5" s="43"/>
      <c r="N5" s="43"/>
      <c r="P5" s="43"/>
      <c r="Q5" s="43"/>
      <c r="S5" s="43"/>
    </row>
    <row r="6" spans="1:21" s="44" customFormat="1">
      <c r="A6" s="315"/>
      <c r="B6" s="455"/>
      <c r="C6" s="455"/>
      <c r="D6" s="455"/>
      <c r="E6" s="455"/>
      <c r="F6" s="455"/>
      <c r="G6" s="455"/>
      <c r="H6" s="455"/>
      <c r="I6" s="455"/>
      <c r="M6" s="43"/>
      <c r="N6" s="43"/>
      <c r="P6" s="43"/>
      <c r="Q6" s="43"/>
      <c r="S6" s="43"/>
    </row>
    <row r="7" spans="1:21" s="44" customFormat="1">
      <c r="A7" s="315"/>
      <c r="B7" s="455"/>
      <c r="C7" s="455"/>
      <c r="D7" s="455"/>
      <c r="E7" s="455"/>
      <c r="F7" s="455"/>
      <c r="G7" s="455"/>
      <c r="H7" s="455"/>
      <c r="I7" s="455"/>
      <c r="M7" s="43"/>
      <c r="N7" s="43"/>
      <c r="P7" s="43"/>
      <c r="Q7" s="43"/>
      <c r="S7" s="43"/>
    </row>
    <row r="8" spans="1:21" s="44" customFormat="1" ht="45">
      <c r="A8" s="1010" t="s">
        <v>156</v>
      </c>
      <c r="B8" s="1010"/>
      <c r="C8" s="1010"/>
      <c r="D8" s="1010"/>
      <c r="E8" s="1010"/>
      <c r="F8" s="1010"/>
      <c r="G8" s="1010"/>
      <c r="H8" s="1010"/>
      <c r="I8" s="1010"/>
      <c r="J8" s="1010"/>
      <c r="K8" s="1010"/>
      <c r="L8" s="1010"/>
      <c r="M8" s="1010"/>
      <c r="N8" s="1010"/>
      <c r="O8" s="1010"/>
      <c r="P8" s="1010"/>
      <c r="Q8" s="1010"/>
      <c r="R8" s="1010"/>
      <c r="S8" s="1010"/>
      <c r="T8" s="1010"/>
      <c r="U8" s="1010"/>
    </row>
    <row r="9" spans="1:21" s="44" customFormat="1">
      <c r="A9" s="315"/>
      <c r="B9" s="458"/>
      <c r="C9" s="458"/>
      <c r="D9" s="458"/>
      <c r="E9" s="458"/>
      <c r="F9" s="458"/>
      <c r="G9" s="458"/>
      <c r="H9" s="458"/>
      <c r="I9" s="458"/>
      <c r="M9" s="43"/>
      <c r="N9" s="43"/>
      <c r="P9" s="43"/>
      <c r="Q9" s="43"/>
      <c r="S9" s="43"/>
    </row>
    <row r="10" spans="1:21" s="44" customFormat="1" ht="20.25">
      <c r="A10" s="1011" t="s">
        <v>158</v>
      </c>
      <c r="B10" s="1011"/>
      <c r="C10" s="1011"/>
      <c r="D10" s="1011"/>
      <c r="E10" s="1011"/>
      <c r="F10" s="1011"/>
      <c r="G10" s="1011"/>
      <c r="H10" s="1011"/>
      <c r="I10" s="1011"/>
      <c r="J10" s="1011"/>
      <c r="K10" s="1011"/>
      <c r="L10" s="1011"/>
      <c r="M10" s="1011"/>
      <c r="N10" s="1011"/>
      <c r="O10" s="1011"/>
      <c r="P10" s="1011"/>
      <c r="Q10" s="1011"/>
      <c r="R10" s="1011"/>
      <c r="S10" s="1011"/>
      <c r="T10" s="1011"/>
      <c r="U10" s="1011"/>
    </row>
    <row r="11" spans="1:21" s="44" customFormat="1">
      <c r="A11" s="315"/>
      <c r="B11" s="455"/>
      <c r="C11" s="455"/>
      <c r="D11" s="455"/>
      <c r="E11" s="455"/>
      <c r="F11" s="455"/>
      <c r="G11" s="455"/>
      <c r="H11" s="455"/>
      <c r="I11" s="455"/>
      <c r="M11" s="43"/>
      <c r="N11" s="43"/>
      <c r="P11" s="43"/>
      <c r="Q11" s="43"/>
      <c r="S11" s="43"/>
    </row>
    <row r="12" spans="1:21" s="44" customFormat="1">
      <c r="A12" s="315"/>
      <c r="B12" s="455"/>
      <c r="C12" s="455"/>
      <c r="D12" s="455"/>
      <c r="E12" s="455"/>
      <c r="F12" s="455"/>
      <c r="G12" s="455"/>
      <c r="H12" s="455"/>
      <c r="I12" s="455"/>
      <c r="M12" s="43"/>
      <c r="N12" s="43"/>
      <c r="P12" s="43"/>
      <c r="Q12" s="43"/>
      <c r="S12" s="43"/>
    </row>
    <row r="13" spans="1:21" s="44" customFormat="1">
      <c r="A13" s="315"/>
      <c r="B13" s="455"/>
      <c r="C13" s="455"/>
      <c r="D13" s="455"/>
      <c r="E13" s="455"/>
      <c r="F13" s="455"/>
      <c r="G13" s="455"/>
      <c r="H13" s="455"/>
      <c r="I13" s="455"/>
      <c r="M13" s="43"/>
      <c r="N13" s="43"/>
      <c r="P13" s="43"/>
      <c r="Q13" s="43"/>
      <c r="S13" s="43"/>
    </row>
    <row r="14" spans="1:21" s="44" customFormat="1">
      <c r="A14" s="315"/>
      <c r="B14" s="455"/>
      <c r="C14" s="455"/>
      <c r="D14" s="455"/>
      <c r="E14" s="455"/>
      <c r="F14" s="455"/>
      <c r="G14" s="455"/>
      <c r="H14" s="455"/>
      <c r="I14" s="455"/>
      <c r="M14" s="43"/>
      <c r="N14" s="43"/>
      <c r="P14" s="43"/>
      <c r="Q14" s="43"/>
      <c r="S14" s="43"/>
    </row>
    <row r="15" spans="1:21" s="44" customFormat="1">
      <c r="A15" s="315"/>
      <c r="B15" s="455"/>
      <c r="C15" s="455"/>
      <c r="D15" s="455"/>
      <c r="E15" s="455"/>
      <c r="F15" s="455"/>
      <c r="G15" s="455"/>
      <c r="H15" s="455"/>
      <c r="I15" s="455"/>
      <c r="M15" s="43"/>
      <c r="N15" s="43"/>
      <c r="P15" s="43"/>
      <c r="Q15" s="43"/>
      <c r="S15" s="43"/>
    </row>
    <row r="16" spans="1:21" s="44" customFormat="1">
      <c r="A16" s="315"/>
      <c r="B16" s="455"/>
      <c r="C16" s="455"/>
      <c r="D16" s="455"/>
      <c r="E16" s="455"/>
      <c r="F16" s="455"/>
      <c r="G16" s="455"/>
      <c r="H16" s="455"/>
      <c r="I16" s="455"/>
      <c r="K16" s="44" t="s">
        <v>314</v>
      </c>
      <c r="M16" s="43"/>
      <c r="N16" s="43"/>
      <c r="P16" s="43"/>
      <c r="Q16" s="43"/>
      <c r="S16" s="43"/>
    </row>
    <row r="17" spans="1:21" s="44" customFormat="1">
      <c r="A17" s="315"/>
      <c r="B17" s="455"/>
      <c r="C17" s="455"/>
      <c r="D17" s="455"/>
      <c r="E17" s="455"/>
      <c r="F17" s="455"/>
      <c r="G17" s="455"/>
      <c r="H17" s="455"/>
      <c r="I17" s="455"/>
      <c r="M17" s="43"/>
      <c r="N17" s="43"/>
      <c r="P17" s="43"/>
      <c r="Q17" s="43"/>
      <c r="S17" s="43"/>
    </row>
    <row r="18" spans="1:21" s="44" customFormat="1">
      <c r="A18" s="315"/>
      <c r="B18" s="455"/>
      <c r="C18" s="455"/>
      <c r="D18" s="455"/>
      <c r="E18" s="455"/>
      <c r="F18" s="455"/>
      <c r="G18" s="455"/>
      <c r="H18" s="455"/>
      <c r="I18" s="455"/>
      <c r="M18" s="43"/>
      <c r="N18" s="43"/>
      <c r="P18" s="43"/>
      <c r="Q18" s="43"/>
      <c r="S18" s="43"/>
    </row>
    <row r="19" spans="1:21" s="44" customFormat="1">
      <c r="A19" s="315"/>
      <c r="B19" s="455"/>
      <c r="C19" s="455"/>
      <c r="D19" s="455"/>
      <c r="E19" s="455"/>
      <c r="F19" s="455"/>
      <c r="G19" s="455"/>
      <c r="H19" s="455"/>
      <c r="I19" s="455"/>
      <c r="M19" s="43"/>
      <c r="N19" s="43"/>
      <c r="P19" s="43"/>
      <c r="Q19" s="43"/>
      <c r="S19" s="43"/>
    </row>
    <row r="20" spans="1:21" s="44" customFormat="1">
      <c r="A20" s="315"/>
      <c r="B20" s="455"/>
      <c r="C20" s="455"/>
      <c r="D20" s="455"/>
      <c r="E20" s="455"/>
      <c r="F20" s="455"/>
      <c r="G20" s="455"/>
      <c r="H20" s="455"/>
      <c r="I20" s="455"/>
      <c r="M20" s="43"/>
      <c r="N20" s="43"/>
      <c r="P20" s="43"/>
      <c r="Q20" s="43"/>
      <c r="S20" s="43"/>
    </row>
    <row r="21" spans="1:21" s="44" customFormat="1">
      <c r="A21" s="315"/>
      <c r="B21" s="455"/>
      <c r="C21" s="455"/>
      <c r="D21" s="455"/>
      <c r="E21" s="455"/>
      <c r="F21" s="455"/>
      <c r="G21" s="455"/>
      <c r="H21" s="455"/>
      <c r="I21" s="455"/>
      <c r="M21" s="43"/>
      <c r="N21" s="43"/>
      <c r="P21" s="43"/>
      <c r="Q21" s="43"/>
      <c r="S21" s="43"/>
    </row>
    <row r="22" spans="1:21" s="44" customFormat="1">
      <c r="A22" s="315"/>
      <c r="B22" s="455"/>
      <c r="C22" s="455"/>
      <c r="D22" s="455"/>
      <c r="E22" s="455"/>
      <c r="F22" s="455"/>
      <c r="G22" s="455"/>
      <c r="H22" s="455"/>
      <c r="I22" s="455"/>
      <c r="M22" s="43"/>
      <c r="N22" s="43"/>
      <c r="P22" s="43"/>
      <c r="Q22" s="43"/>
      <c r="S22" s="43"/>
    </row>
    <row r="23" spans="1:21" s="44" customFormat="1">
      <c r="A23" s="315"/>
      <c r="B23" s="455"/>
      <c r="C23" s="455"/>
      <c r="D23" s="455"/>
      <c r="E23" s="455"/>
      <c r="F23" s="455"/>
      <c r="G23" s="455"/>
      <c r="H23" s="455"/>
      <c r="I23" s="455"/>
      <c r="M23" s="43"/>
      <c r="N23" s="43"/>
      <c r="P23" s="43"/>
      <c r="Q23" s="43"/>
      <c r="S23" s="43"/>
    </row>
    <row r="24" spans="1:21" s="44" customFormat="1">
      <c r="A24" s="315"/>
      <c r="B24" s="455"/>
      <c r="C24" s="455"/>
      <c r="D24" s="455"/>
      <c r="E24" s="455"/>
      <c r="F24" s="455"/>
      <c r="G24" s="455"/>
      <c r="H24" s="455"/>
      <c r="I24" s="455"/>
      <c r="M24" s="43"/>
      <c r="N24" s="43"/>
      <c r="P24" s="43"/>
      <c r="Q24" s="43"/>
      <c r="S24" s="43"/>
    </row>
    <row r="25" spans="1:21" s="44" customFormat="1">
      <c r="A25" s="315"/>
      <c r="B25" s="455"/>
      <c r="C25" s="455"/>
      <c r="D25" s="455"/>
      <c r="E25" s="455"/>
      <c r="F25" s="455"/>
      <c r="G25" s="455"/>
      <c r="H25" s="455"/>
      <c r="I25" s="455"/>
      <c r="M25" s="43"/>
      <c r="N25" s="43"/>
      <c r="P25" s="43"/>
      <c r="Q25" s="43"/>
      <c r="S25" s="43"/>
    </row>
    <row r="26" spans="1:21" s="44" customFormat="1" ht="45">
      <c r="A26" s="982"/>
      <c r="B26" s="982"/>
      <c r="C26" s="982"/>
      <c r="D26" s="982"/>
      <c r="E26" s="982"/>
      <c r="F26" s="982"/>
      <c r="G26" s="982"/>
      <c r="H26" s="982"/>
      <c r="I26" s="982"/>
      <c r="J26" s="982"/>
      <c r="K26" s="982"/>
      <c r="L26" s="982"/>
      <c r="M26" s="982"/>
      <c r="N26" s="982"/>
      <c r="O26" s="982"/>
      <c r="P26" s="982"/>
      <c r="Q26" s="982"/>
      <c r="R26" s="982"/>
      <c r="S26" s="982"/>
      <c r="T26" s="982"/>
      <c r="U26" s="982"/>
    </row>
    <row r="27" spans="1:21" s="44" customFormat="1">
      <c r="A27" s="315"/>
      <c r="B27" s="455"/>
      <c r="C27" s="455"/>
      <c r="D27" s="455"/>
      <c r="E27" s="455"/>
      <c r="F27" s="455"/>
      <c r="G27" s="455"/>
      <c r="H27" s="455"/>
      <c r="I27" s="455"/>
      <c r="M27" s="43"/>
      <c r="N27" s="43"/>
      <c r="P27" s="43"/>
      <c r="Q27" s="43"/>
      <c r="S27" s="43"/>
    </row>
    <row r="28" spans="1:21" s="44" customFormat="1">
      <c r="A28" s="315"/>
      <c r="B28" s="455"/>
      <c r="C28" s="455"/>
      <c r="D28" s="455"/>
      <c r="E28" s="455"/>
      <c r="F28" s="455"/>
      <c r="G28" s="455"/>
      <c r="H28" s="455"/>
      <c r="I28" s="455"/>
      <c r="M28" s="43"/>
      <c r="N28" s="43"/>
      <c r="P28" s="43"/>
      <c r="Q28" s="43"/>
      <c r="S28" s="43"/>
    </row>
    <row r="29" spans="1:21" s="44" customFormat="1">
      <c r="A29" s="315"/>
      <c r="B29" s="455"/>
      <c r="C29" s="455"/>
      <c r="D29" s="455"/>
      <c r="E29" s="455"/>
      <c r="F29" s="455"/>
      <c r="G29" s="455"/>
      <c r="H29" s="455"/>
      <c r="I29" s="455"/>
      <c r="M29" s="43"/>
      <c r="N29" s="43"/>
      <c r="P29" s="43"/>
      <c r="Q29" s="43"/>
      <c r="S29" s="43"/>
    </row>
    <row r="30" spans="1:21" s="44" customFormat="1">
      <c r="A30" s="315"/>
      <c r="B30" s="455"/>
      <c r="C30" s="455"/>
      <c r="D30" s="455"/>
      <c r="E30" s="455"/>
      <c r="F30" s="455"/>
      <c r="G30" s="455"/>
      <c r="H30" s="455"/>
      <c r="I30" s="455"/>
      <c r="M30" s="43"/>
      <c r="N30" s="43"/>
      <c r="P30" s="43"/>
      <c r="Q30" s="43"/>
      <c r="S30" s="43"/>
    </row>
    <row r="31" spans="1:21" s="44" customFormat="1">
      <c r="A31" s="315"/>
      <c r="B31" s="455"/>
      <c r="C31" s="455"/>
      <c r="D31" s="455"/>
      <c r="E31" s="455"/>
      <c r="F31" s="455"/>
      <c r="G31" s="455"/>
      <c r="H31" s="455"/>
      <c r="I31" s="455"/>
      <c r="M31" s="43"/>
      <c r="N31" s="43"/>
      <c r="P31" s="43"/>
      <c r="Q31" s="43"/>
      <c r="S31" s="43"/>
    </row>
    <row r="32" spans="1:21" s="44" customFormat="1">
      <c r="A32" s="315"/>
      <c r="B32" s="455"/>
      <c r="C32" s="455"/>
      <c r="D32" s="455"/>
      <c r="E32" s="455"/>
      <c r="F32" s="455"/>
      <c r="G32" s="455"/>
      <c r="H32" s="455"/>
      <c r="I32" s="455"/>
      <c r="M32" s="43"/>
      <c r="N32" s="43"/>
      <c r="P32" s="43"/>
      <c r="Q32" s="43"/>
      <c r="S32" s="43"/>
    </row>
    <row r="33" spans="1:19" s="44" customFormat="1">
      <c r="A33" s="315"/>
      <c r="B33" s="455"/>
      <c r="C33" s="455"/>
      <c r="D33" s="455"/>
      <c r="E33" s="455"/>
      <c r="F33" s="455"/>
      <c r="G33" s="455"/>
      <c r="H33" s="455"/>
      <c r="I33" s="455"/>
      <c r="M33" s="43"/>
      <c r="N33" s="43"/>
      <c r="P33" s="43"/>
      <c r="Q33" s="43"/>
      <c r="S33" s="43"/>
    </row>
    <row r="34" spans="1:19" s="44" customFormat="1">
      <c r="A34" s="315"/>
      <c r="B34" s="455"/>
      <c r="C34" s="455"/>
      <c r="D34" s="455"/>
      <c r="E34" s="455"/>
      <c r="F34" s="455"/>
      <c r="G34" s="455"/>
      <c r="H34" s="455"/>
      <c r="I34" s="455"/>
      <c r="M34" s="43"/>
      <c r="N34" s="43"/>
      <c r="P34" s="43"/>
      <c r="Q34" s="43"/>
      <c r="S34" s="43"/>
    </row>
    <row r="35" spans="1:19" s="44" customFormat="1">
      <c r="A35" s="315"/>
      <c r="B35" s="455"/>
      <c r="C35" s="455"/>
      <c r="D35" s="455"/>
      <c r="E35" s="455"/>
      <c r="F35" s="455"/>
      <c r="G35" s="455"/>
      <c r="H35" s="455"/>
      <c r="I35" s="455"/>
      <c r="M35" s="43"/>
      <c r="N35" s="43"/>
      <c r="P35" s="43"/>
      <c r="Q35" s="43"/>
      <c r="S35" s="43"/>
    </row>
    <row r="36" spans="1:19" s="44" customFormat="1">
      <c r="A36" s="315"/>
      <c r="B36" s="455"/>
      <c r="C36" s="455"/>
      <c r="D36" s="455"/>
      <c r="E36" s="455"/>
      <c r="F36" s="455"/>
      <c r="G36" s="455"/>
      <c r="H36" s="455"/>
      <c r="I36" s="455"/>
      <c r="M36" s="43"/>
      <c r="N36" s="43"/>
      <c r="P36" s="43"/>
      <c r="Q36" s="43"/>
      <c r="S36" s="43"/>
    </row>
    <row r="37" spans="1:19" s="44" customFormat="1">
      <c r="A37" s="315"/>
      <c r="B37" s="455"/>
      <c r="C37" s="455"/>
      <c r="D37" s="455"/>
      <c r="E37" s="455"/>
      <c r="F37" s="455"/>
      <c r="G37" s="455"/>
      <c r="H37" s="455"/>
      <c r="I37" s="455"/>
      <c r="M37" s="43"/>
      <c r="N37" s="43"/>
      <c r="P37" s="43"/>
      <c r="Q37" s="43"/>
      <c r="S37" s="43"/>
    </row>
    <row r="38" spans="1:19" s="44" customFormat="1">
      <c r="A38" s="315"/>
      <c r="B38" s="455"/>
      <c r="C38" s="455"/>
      <c r="D38" s="455"/>
      <c r="E38" s="455"/>
      <c r="F38" s="455"/>
      <c r="G38" s="455"/>
      <c r="H38" s="455"/>
      <c r="I38" s="455"/>
      <c r="M38" s="43"/>
      <c r="N38" s="43"/>
      <c r="P38" s="43"/>
      <c r="Q38" s="43"/>
      <c r="S38" s="43"/>
    </row>
    <row r="39" spans="1:19" s="44" customFormat="1">
      <c r="A39" s="315"/>
      <c r="B39" s="455"/>
      <c r="C39" s="455"/>
      <c r="D39" s="455"/>
      <c r="E39" s="455"/>
      <c r="F39" s="455"/>
      <c r="G39" s="455"/>
      <c r="H39" s="455"/>
      <c r="I39" s="455"/>
      <c r="M39" s="43"/>
      <c r="N39" s="43"/>
      <c r="P39" s="43"/>
      <c r="Q39" s="43"/>
      <c r="S39" s="43"/>
    </row>
    <row r="40" spans="1:19" s="44" customFormat="1">
      <c r="A40" s="315"/>
      <c r="B40" s="455"/>
      <c r="C40" s="455"/>
      <c r="D40" s="455"/>
      <c r="E40" s="455"/>
      <c r="F40" s="455"/>
      <c r="G40" s="455"/>
      <c r="H40" s="455"/>
      <c r="I40" s="455"/>
      <c r="M40" s="43"/>
      <c r="N40" s="43"/>
      <c r="P40" s="43"/>
      <c r="Q40" s="43"/>
      <c r="S40" s="43"/>
    </row>
    <row r="41" spans="1:19" s="44" customFormat="1">
      <c r="A41" s="315"/>
      <c r="B41" s="455"/>
      <c r="C41" s="455"/>
      <c r="D41" s="455"/>
      <c r="E41" s="455"/>
      <c r="F41" s="455"/>
      <c r="G41" s="455"/>
      <c r="H41" s="455"/>
      <c r="I41" s="455"/>
      <c r="M41" s="43"/>
      <c r="N41" s="43"/>
      <c r="P41" s="43"/>
      <c r="Q41" s="43"/>
      <c r="S41" s="43"/>
    </row>
    <row r="42" spans="1:19" s="44" customFormat="1">
      <c r="A42" s="315"/>
      <c r="B42" s="455"/>
      <c r="C42" s="455"/>
      <c r="D42" s="455"/>
      <c r="E42" s="455"/>
      <c r="F42" s="455"/>
      <c r="G42" s="455"/>
      <c r="H42" s="455"/>
      <c r="I42" s="455"/>
      <c r="M42" s="43"/>
      <c r="N42" s="43"/>
      <c r="P42" s="43"/>
      <c r="Q42" s="43"/>
      <c r="S42" s="43"/>
    </row>
    <row r="43" spans="1:19" s="44" customFormat="1">
      <c r="A43" s="315"/>
      <c r="B43" s="455"/>
      <c r="C43" s="455"/>
      <c r="D43" s="455"/>
      <c r="E43" s="455"/>
      <c r="F43" s="455"/>
      <c r="G43" s="455"/>
      <c r="H43" s="455"/>
      <c r="I43" s="455"/>
      <c r="M43" s="43"/>
      <c r="N43" s="43"/>
      <c r="P43" s="43"/>
      <c r="Q43" s="43"/>
      <c r="S43" s="43"/>
    </row>
    <row r="44" spans="1:19" s="44" customFormat="1">
      <c r="A44" s="315"/>
      <c r="B44" s="455"/>
      <c r="C44" s="455"/>
      <c r="D44" s="455"/>
      <c r="E44" s="455"/>
      <c r="F44" s="455"/>
      <c r="G44" s="455"/>
      <c r="H44" s="455"/>
      <c r="I44" s="455"/>
      <c r="M44" s="43"/>
      <c r="N44" s="43"/>
      <c r="P44" s="43"/>
      <c r="Q44" s="43"/>
      <c r="S44" s="43"/>
    </row>
    <row r="45" spans="1:19" s="44" customFormat="1">
      <c r="A45" s="315"/>
      <c r="B45" s="455"/>
      <c r="C45" s="455"/>
      <c r="D45" s="455"/>
      <c r="E45" s="455"/>
      <c r="F45" s="455"/>
      <c r="G45" s="455"/>
      <c r="H45" s="455"/>
      <c r="I45" s="455"/>
      <c r="M45" s="43"/>
      <c r="N45" s="43"/>
      <c r="P45" s="43"/>
      <c r="Q45" s="43"/>
      <c r="S45" s="43"/>
    </row>
    <row r="46" spans="1:19" s="44" customFormat="1">
      <c r="A46" s="315"/>
      <c r="B46" s="455"/>
      <c r="C46" s="455"/>
      <c r="D46" s="455"/>
      <c r="E46" s="455"/>
      <c r="F46" s="455"/>
      <c r="G46" s="455"/>
      <c r="H46" s="455"/>
      <c r="I46" s="455"/>
      <c r="M46" s="43"/>
      <c r="N46" s="43"/>
      <c r="P46" s="43"/>
      <c r="Q46" s="43"/>
      <c r="S46" s="43"/>
    </row>
    <row r="47" spans="1:19" s="44" customFormat="1">
      <c r="A47" s="315"/>
      <c r="B47" s="455"/>
      <c r="C47" s="455"/>
      <c r="D47" s="455"/>
      <c r="E47" s="455"/>
      <c r="F47" s="455"/>
      <c r="G47" s="455"/>
      <c r="H47" s="455"/>
      <c r="I47" s="455"/>
      <c r="M47" s="43"/>
      <c r="N47" s="43"/>
      <c r="P47" s="43"/>
      <c r="Q47" s="43"/>
      <c r="S47" s="43"/>
    </row>
    <row r="48" spans="1:19" s="44" customFormat="1">
      <c r="A48" s="315"/>
      <c r="B48" s="455"/>
      <c r="C48" s="455"/>
      <c r="D48" s="455"/>
      <c r="E48" s="455"/>
      <c r="F48" s="455"/>
      <c r="G48" s="455"/>
      <c r="H48" s="455"/>
      <c r="I48" s="455"/>
      <c r="M48" s="43"/>
      <c r="N48" s="43"/>
      <c r="P48" s="43"/>
      <c r="Q48" s="43"/>
      <c r="S48" s="43"/>
    </row>
    <row r="49" spans="1:23" s="44" customFormat="1">
      <c r="A49" s="315"/>
      <c r="B49" s="455"/>
      <c r="C49" s="455"/>
      <c r="D49" s="455"/>
      <c r="E49" s="455"/>
      <c r="F49" s="455"/>
      <c r="G49" s="455"/>
      <c r="H49" s="455"/>
      <c r="I49" s="455"/>
      <c r="M49" s="43"/>
      <c r="N49" s="43"/>
      <c r="P49" s="43"/>
      <c r="Q49" s="43"/>
      <c r="S49" s="43"/>
    </row>
    <row r="50" spans="1:23" s="44" customFormat="1">
      <c r="A50" s="315"/>
      <c r="B50" s="455"/>
      <c r="C50" s="455"/>
      <c r="D50" s="455"/>
      <c r="E50" s="455"/>
      <c r="F50" s="455"/>
      <c r="G50" s="455"/>
      <c r="H50" s="455"/>
      <c r="I50" s="455"/>
      <c r="M50" s="43"/>
      <c r="N50" s="43"/>
      <c r="P50" s="43"/>
      <c r="Q50" s="43"/>
      <c r="S50" s="43"/>
    </row>
    <row r="51" spans="1:23" s="44" customFormat="1">
      <c r="A51" s="315"/>
      <c r="B51" s="455"/>
      <c r="C51" s="455"/>
      <c r="D51" s="455"/>
      <c r="E51" s="455"/>
      <c r="F51" s="455"/>
      <c r="G51" s="455"/>
      <c r="H51" s="455"/>
      <c r="I51" s="455"/>
      <c r="M51" s="43"/>
      <c r="N51" s="43"/>
      <c r="P51" s="43"/>
      <c r="Q51" s="43"/>
      <c r="S51" s="43"/>
    </row>
    <row r="52" spans="1:23" s="44" customFormat="1">
      <c r="A52" s="315"/>
      <c r="B52" s="455"/>
      <c r="C52" s="455"/>
      <c r="D52" s="455"/>
      <c r="E52" s="455"/>
      <c r="F52" s="455"/>
      <c r="G52" s="455"/>
      <c r="H52" s="455"/>
      <c r="I52" s="455"/>
      <c r="M52" s="43"/>
      <c r="N52" s="43"/>
      <c r="P52" s="43"/>
      <c r="Q52" s="43"/>
      <c r="S52" s="43"/>
    </row>
    <row r="53" spans="1:23" s="44" customFormat="1">
      <c r="A53" s="315"/>
      <c r="B53" s="455"/>
      <c r="C53" s="455"/>
      <c r="D53" s="455"/>
      <c r="E53" s="455"/>
      <c r="F53" s="455"/>
      <c r="G53" s="455"/>
      <c r="H53" s="455"/>
      <c r="I53" s="455"/>
      <c r="M53" s="43"/>
      <c r="N53" s="43"/>
      <c r="P53" s="43"/>
      <c r="Q53" s="43"/>
      <c r="S53" s="43"/>
    </row>
    <row r="54" spans="1:23" s="44" customFormat="1">
      <c r="A54" s="315"/>
      <c r="B54" s="455"/>
      <c r="C54" s="455"/>
      <c r="D54" s="455"/>
      <c r="E54" s="455"/>
      <c r="F54" s="455"/>
      <c r="G54" s="455"/>
      <c r="H54" s="455"/>
      <c r="I54" s="455"/>
      <c r="M54" s="43"/>
      <c r="N54" s="43"/>
      <c r="P54" s="43"/>
      <c r="Q54" s="43"/>
      <c r="S54" s="43"/>
    </row>
    <row r="55" spans="1:23" s="44" customFormat="1">
      <c r="A55" s="315"/>
      <c r="B55" s="455"/>
      <c r="C55" s="455"/>
      <c r="D55" s="455"/>
      <c r="E55" s="455"/>
      <c r="F55" s="455"/>
      <c r="G55" s="455"/>
      <c r="H55" s="455"/>
      <c r="I55" s="455"/>
      <c r="M55" s="43"/>
      <c r="N55" s="43"/>
      <c r="P55" s="43"/>
      <c r="Q55" s="43"/>
      <c r="S55" s="43"/>
    </row>
    <row r="56" spans="1:23" s="44" customFormat="1">
      <c r="A56" s="315"/>
      <c r="B56" s="455"/>
      <c r="C56" s="455"/>
      <c r="D56" s="455"/>
      <c r="E56" s="455"/>
      <c r="F56" s="455"/>
      <c r="G56" s="455"/>
      <c r="H56" s="455"/>
      <c r="I56" s="455"/>
      <c r="M56" s="43"/>
      <c r="N56" s="43"/>
      <c r="P56" s="43"/>
      <c r="Q56" s="43"/>
      <c r="S56" s="43"/>
    </row>
    <row r="57" spans="1:23" s="44" customFormat="1">
      <c r="A57" s="315"/>
      <c r="B57" s="455"/>
      <c r="C57" s="455"/>
      <c r="D57" s="455"/>
      <c r="E57" s="455"/>
      <c r="F57" s="455"/>
      <c r="G57" s="455"/>
      <c r="H57" s="455"/>
      <c r="I57" s="455"/>
      <c r="M57" s="43"/>
      <c r="N57" s="43"/>
      <c r="P57" s="43"/>
      <c r="Q57" s="43"/>
      <c r="S57" s="43"/>
    </row>
    <row r="58" spans="1:23" s="44" customFormat="1">
      <c r="A58" s="315"/>
      <c r="B58" s="455"/>
      <c r="C58" s="455"/>
      <c r="D58" s="455"/>
      <c r="E58" s="455"/>
      <c r="F58" s="455"/>
      <c r="G58" s="455"/>
      <c r="H58" s="455"/>
      <c r="I58" s="455"/>
      <c r="M58" s="43"/>
      <c r="N58" s="43"/>
      <c r="P58" s="43"/>
      <c r="Q58" s="43"/>
      <c r="S58" s="43"/>
    </row>
    <row r="59" spans="1:23" s="44" customFormat="1">
      <c r="A59" s="315"/>
      <c r="B59" s="455"/>
      <c r="C59" s="455"/>
      <c r="D59" s="455"/>
      <c r="E59" s="455"/>
      <c r="F59" s="455"/>
      <c r="G59" s="455"/>
      <c r="H59" s="455"/>
      <c r="I59" s="455"/>
      <c r="M59" s="43"/>
      <c r="N59" s="43"/>
      <c r="P59" s="43"/>
      <c r="Q59" s="43"/>
      <c r="S59" s="43"/>
    </row>
    <row r="60" spans="1:23" s="44" customFormat="1" ht="45">
      <c r="A60" s="982" t="s">
        <v>157</v>
      </c>
      <c r="B60" s="982"/>
      <c r="C60" s="982"/>
      <c r="D60" s="982"/>
      <c r="E60" s="982"/>
      <c r="F60" s="982"/>
      <c r="G60" s="982"/>
      <c r="H60" s="982"/>
      <c r="I60" s="982"/>
      <c r="J60" s="982"/>
      <c r="K60" s="982"/>
      <c r="L60" s="982"/>
      <c r="M60" s="982"/>
      <c r="N60" s="982"/>
      <c r="O60" s="982"/>
      <c r="P60" s="982"/>
      <c r="Q60" s="982"/>
      <c r="R60" s="982"/>
      <c r="S60" s="982"/>
      <c r="T60" s="982"/>
      <c r="U60" s="982"/>
      <c r="V60" s="982"/>
      <c r="W60" s="982"/>
    </row>
    <row r="61" spans="1:23" s="44" customFormat="1" ht="45">
      <c r="A61" s="991"/>
      <c r="B61" s="991"/>
      <c r="C61" s="991"/>
      <c r="D61" s="991"/>
      <c r="E61" s="991"/>
      <c r="F61" s="991"/>
      <c r="G61" s="991"/>
      <c r="H61" s="991"/>
      <c r="I61" s="991"/>
      <c r="J61" s="991"/>
      <c r="K61" s="991"/>
      <c r="L61" s="991"/>
      <c r="M61" s="991"/>
      <c r="N61" s="991"/>
      <c r="O61" s="991"/>
      <c r="P61" s="991"/>
      <c r="Q61" s="991"/>
      <c r="R61" s="991"/>
      <c r="S61" s="991"/>
      <c r="T61" s="991"/>
      <c r="U61" s="991"/>
    </row>
    <row r="62" spans="1:23" s="44" customFormat="1">
      <c r="A62" s="315"/>
      <c r="B62" s="458"/>
      <c r="C62" s="458"/>
      <c r="D62" s="458"/>
      <c r="E62" s="458"/>
      <c r="F62" s="458"/>
      <c r="G62" s="458"/>
      <c r="H62" s="458"/>
      <c r="I62" s="458"/>
      <c r="M62" s="43"/>
      <c r="N62" s="43"/>
      <c r="P62" s="43"/>
      <c r="Q62" s="43"/>
      <c r="S62" s="43"/>
    </row>
    <row r="63" spans="1:23" s="44" customFormat="1">
      <c r="A63" s="315"/>
      <c r="B63" s="458"/>
      <c r="C63" s="458"/>
      <c r="D63" s="458"/>
      <c r="E63" s="458"/>
      <c r="F63" s="458"/>
      <c r="G63" s="458"/>
      <c r="H63" s="458"/>
      <c r="I63" s="458"/>
      <c r="M63" s="43"/>
      <c r="N63" s="43"/>
      <c r="P63" s="43"/>
      <c r="Q63" s="43"/>
      <c r="S63" s="43"/>
    </row>
    <row r="64" spans="1:23" s="44" customFormat="1">
      <c r="A64" s="315"/>
      <c r="B64" s="458"/>
      <c r="C64" s="458"/>
      <c r="D64" s="458"/>
      <c r="E64" s="458"/>
      <c r="F64" s="458"/>
      <c r="G64" s="458"/>
      <c r="H64" s="458"/>
      <c r="I64" s="458"/>
      <c r="M64" s="43"/>
      <c r="N64" s="43"/>
      <c r="P64" s="43"/>
      <c r="Q64" s="43"/>
      <c r="S64" s="43"/>
    </row>
    <row r="65" spans="1:23" s="44" customFormat="1">
      <c r="A65" s="315"/>
      <c r="B65" s="458"/>
      <c r="C65" s="458"/>
      <c r="D65" s="458"/>
      <c r="E65" s="458"/>
      <c r="F65" s="458"/>
      <c r="G65" s="458"/>
      <c r="H65" s="458"/>
      <c r="I65" s="458"/>
      <c r="M65" s="43"/>
      <c r="N65" s="43"/>
      <c r="P65" s="43"/>
      <c r="Q65" s="43"/>
      <c r="S65" s="43"/>
    </row>
    <row r="66" spans="1:23" s="44" customFormat="1">
      <c r="A66" s="315"/>
      <c r="B66" s="458"/>
      <c r="C66" s="458"/>
      <c r="D66" s="458"/>
      <c r="E66" s="458"/>
      <c r="F66" s="458"/>
      <c r="G66" s="458"/>
      <c r="H66" s="458"/>
      <c r="I66" s="458"/>
      <c r="M66" s="43"/>
      <c r="N66" s="43"/>
      <c r="P66" s="43"/>
      <c r="Q66" s="43"/>
      <c r="S66" s="43"/>
    </row>
    <row r="67" spans="1:23" s="44" customFormat="1" ht="33.75">
      <c r="A67" s="1012" t="s">
        <v>349</v>
      </c>
      <c r="B67" s="1012"/>
      <c r="C67" s="1012"/>
      <c r="D67" s="1012"/>
      <c r="E67" s="1012"/>
      <c r="F67" s="1012"/>
      <c r="G67" s="1012"/>
      <c r="H67" s="1012"/>
      <c r="I67" s="1012"/>
      <c r="J67" s="1012"/>
      <c r="K67" s="1012"/>
      <c r="L67" s="1012"/>
      <c r="M67" s="1012"/>
      <c r="N67" s="1012"/>
      <c r="O67" s="1012"/>
      <c r="P67" s="1012"/>
      <c r="Q67" s="1012"/>
      <c r="R67" s="1012"/>
      <c r="S67" s="1012"/>
      <c r="T67" s="1012"/>
      <c r="U67" s="1012"/>
      <c r="V67" s="1012"/>
      <c r="W67" s="1012"/>
    </row>
    <row r="68" spans="1:23" s="44" customFormat="1">
      <c r="B68" s="458"/>
      <c r="C68" s="289"/>
      <c r="D68" s="458"/>
      <c r="E68" s="458"/>
      <c r="F68" s="458"/>
      <c r="G68" s="458"/>
      <c r="H68" s="458"/>
      <c r="I68" s="458"/>
      <c r="M68" s="43"/>
      <c r="N68" s="43"/>
      <c r="P68" s="43"/>
      <c r="Q68" s="43"/>
      <c r="S68" s="43"/>
    </row>
    <row r="69" spans="1:23" s="44" customFormat="1">
      <c r="B69" s="458"/>
      <c r="C69" s="289"/>
      <c r="D69" s="458"/>
      <c r="E69" s="458"/>
      <c r="F69" s="458"/>
      <c r="G69" s="458"/>
      <c r="H69" s="458"/>
      <c r="I69" s="458"/>
      <c r="M69" s="43"/>
      <c r="N69" s="43"/>
      <c r="P69" s="43"/>
      <c r="Q69" s="43"/>
      <c r="S69" s="43"/>
    </row>
    <row r="70" spans="1:23" s="44" customFormat="1">
      <c r="B70" s="458"/>
      <c r="C70" s="289"/>
      <c r="D70" s="458"/>
      <c r="E70" s="458"/>
      <c r="F70" s="458"/>
      <c r="G70" s="458"/>
      <c r="H70" s="458"/>
      <c r="I70" s="458"/>
      <c r="M70" s="43"/>
      <c r="N70" s="43"/>
      <c r="P70" s="43"/>
      <c r="Q70" s="43"/>
      <c r="S70" s="43"/>
    </row>
    <row r="71" spans="1:23" s="44" customFormat="1">
      <c r="B71" s="458"/>
      <c r="C71" s="289"/>
      <c r="D71" s="458"/>
      <c r="E71" s="458"/>
      <c r="F71" s="458"/>
      <c r="G71" s="458"/>
      <c r="H71" s="458"/>
      <c r="I71" s="458"/>
      <c r="M71" s="43"/>
      <c r="N71" s="43"/>
      <c r="P71" s="43"/>
      <c r="Q71" s="43"/>
      <c r="S71" s="43"/>
    </row>
    <row r="72" spans="1:23" s="44" customFormat="1">
      <c r="A72" s="315"/>
      <c r="B72" s="455"/>
      <c r="C72" s="455"/>
      <c r="D72" s="455"/>
      <c r="E72" s="455"/>
      <c r="F72" s="455"/>
      <c r="G72" s="455"/>
      <c r="H72" s="455"/>
      <c r="I72" s="455"/>
      <c r="M72" s="43"/>
      <c r="N72" s="43"/>
      <c r="P72" s="43"/>
      <c r="Q72" s="43"/>
      <c r="S72" s="43"/>
    </row>
    <row r="73" spans="1:23" s="44" customFormat="1">
      <c r="A73" s="315"/>
      <c r="B73" s="455"/>
      <c r="C73" s="455"/>
      <c r="D73" s="455"/>
      <c r="E73" s="455"/>
      <c r="F73" s="455"/>
      <c r="G73" s="455"/>
      <c r="H73" s="455"/>
      <c r="I73" s="455"/>
      <c r="M73" s="43"/>
      <c r="N73" s="43"/>
      <c r="P73" s="43"/>
      <c r="Q73" s="43"/>
      <c r="S73" s="43"/>
    </row>
    <row r="74" spans="1:23" s="44" customFormat="1">
      <c r="A74" s="315"/>
      <c r="B74" s="455"/>
      <c r="C74" s="455"/>
      <c r="D74" s="455"/>
      <c r="E74" s="455"/>
      <c r="F74" s="455"/>
      <c r="G74" s="455"/>
      <c r="H74" s="455"/>
      <c r="I74" s="455"/>
      <c r="M74" s="43"/>
      <c r="N74" s="43"/>
      <c r="P74" s="43"/>
      <c r="Q74" s="43"/>
      <c r="S74" s="43"/>
    </row>
    <row r="75" spans="1:23" s="44" customFormat="1">
      <c r="A75" s="315"/>
      <c r="B75" s="455"/>
      <c r="C75" s="455"/>
      <c r="D75" s="455"/>
      <c r="E75" s="455"/>
      <c r="F75" s="455"/>
      <c r="G75" s="455"/>
      <c r="H75" s="455"/>
      <c r="I75" s="455"/>
      <c r="M75" s="43"/>
      <c r="N75" s="43"/>
      <c r="P75" s="43"/>
      <c r="Q75" s="43"/>
      <c r="S75" s="43"/>
    </row>
    <row r="76" spans="1:23" s="44" customFormat="1">
      <c r="A76" s="315"/>
      <c r="B76" s="455"/>
      <c r="C76" s="455"/>
      <c r="D76" s="455"/>
      <c r="E76" s="455"/>
      <c r="F76" s="455"/>
      <c r="G76" s="455"/>
      <c r="H76" s="455"/>
      <c r="I76" s="455"/>
      <c r="M76" s="43"/>
      <c r="N76" s="43"/>
      <c r="P76" s="43"/>
      <c r="Q76" s="43"/>
      <c r="S76" s="43"/>
    </row>
    <row r="77" spans="1:23" s="44" customFormat="1">
      <c r="A77" s="315"/>
      <c r="B77" s="455"/>
      <c r="C77" s="455"/>
      <c r="D77" s="455"/>
      <c r="E77" s="455"/>
      <c r="F77" s="455"/>
      <c r="G77" s="455"/>
      <c r="H77" s="455"/>
      <c r="I77" s="455"/>
      <c r="M77" s="43"/>
      <c r="N77" s="43"/>
      <c r="P77" s="43"/>
      <c r="Q77" s="43"/>
      <c r="S77" s="43"/>
    </row>
    <row r="78" spans="1:23" s="44" customFormat="1">
      <c r="A78" s="315"/>
      <c r="B78" s="455"/>
      <c r="C78" s="455"/>
      <c r="D78" s="455"/>
      <c r="E78" s="455"/>
      <c r="F78" s="455"/>
      <c r="G78" s="455"/>
      <c r="H78" s="455"/>
      <c r="I78" s="455"/>
      <c r="M78" s="43"/>
      <c r="N78" s="43"/>
      <c r="P78" s="43"/>
      <c r="Q78" s="43"/>
      <c r="S78" s="43"/>
    </row>
    <row r="79" spans="1:23" s="44" customFormat="1">
      <c r="A79" s="315"/>
      <c r="B79" s="455"/>
      <c r="C79" s="455"/>
      <c r="D79" s="455"/>
      <c r="E79" s="455"/>
      <c r="F79" s="455"/>
      <c r="G79" s="455"/>
      <c r="H79" s="455"/>
      <c r="I79" s="455"/>
      <c r="M79" s="43"/>
      <c r="N79" s="43"/>
      <c r="P79" s="43"/>
      <c r="Q79" s="43"/>
      <c r="S79" s="43"/>
    </row>
    <row r="80" spans="1:23" s="44" customFormat="1">
      <c r="A80" s="315"/>
      <c r="B80" s="455"/>
      <c r="C80" s="455"/>
      <c r="D80" s="455"/>
      <c r="E80" s="455"/>
      <c r="F80" s="455"/>
      <c r="G80" s="455"/>
      <c r="H80" s="455"/>
      <c r="I80" s="455"/>
      <c r="M80" s="43"/>
      <c r="N80" s="43"/>
      <c r="P80" s="43"/>
      <c r="Q80" s="43"/>
      <c r="S80" s="43"/>
    </row>
    <row r="81" spans="1:21" s="44" customFormat="1">
      <c r="A81" s="315"/>
      <c r="B81" s="455"/>
      <c r="C81" s="455"/>
      <c r="D81" s="455"/>
      <c r="E81" s="455"/>
      <c r="F81" s="455"/>
      <c r="G81" s="455"/>
      <c r="H81" s="455"/>
      <c r="I81" s="455"/>
      <c r="M81" s="43"/>
      <c r="N81" s="43"/>
      <c r="P81" s="43"/>
      <c r="Q81" s="43"/>
      <c r="S81" s="43"/>
    </row>
    <row r="82" spans="1:21" s="44" customFormat="1">
      <c r="A82" s="315"/>
      <c r="B82" s="455"/>
      <c r="C82" s="455"/>
      <c r="D82" s="455"/>
      <c r="E82" s="455"/>
      <c r="F82" s="455"/>
      <c r="G82" s="455"/>
      <c r="H82" s="455"/>
      <c r="I82" s="455"/>
      <c r="M82" s="43"/>
      <c r="N82" s="43"/>
      <c r="P82" s="43"/>
      <c r="Q82" s="43"/>
      <c r="S82" s="43"/>
    </row>
    <row r="83" spans="1:21" s="44" customFormat="1">
      <c r="A83" s="315"/>
      <c r="B83" s="455"/>
      <c r="C83" s="455"/>
      <c r="D83" s="455"/>
      <c r="E83" s="455"/>
      <c r="F83" s="455"/>
      <c r="G83" s="455"/>
      <c r="H83" s="455"/>
      <c r="I83" s="455"/>
      <c r="M83" s="43"/>
      <c r="N83" s="43"/>
      <c r="P83" s="43"/>
      <c r="Q83" s="43"/>
      <c r="S83" s="43"/>
    </row>
    <row r="84" spans="1:21" s="44" customFormat="1">
      <c r="A84" s="315"/>
      <c r="B84" s="455"/>
      <c r="C84" s="455"/>
      <c r="D84" s="455"/>
      <c r="E84" s="455"/>
      <c r="F84" s="455"/>
      <c r="G84" s="455"/>
      <c r="H84" s="455"/>
      <c r="I84" s="455"/>
      <c r="M84" s="43"/>
      <c r="N84" s="43"/>
      <c r="P84" s="43"/>
      <c r="Q84" s="43"/>
      <c r="S84" s="43"/>
    </row>
    <row r="85" spans="1:21" s="44" customFormat="1">
      <c r="A85" s="315"/>
      <c r="B85" s="455"/>
      <c r="C85" s="455"/>
      <c r="D85" s="455"/>
      <c r="E85" s="455"/>
      <c r="F85" s="455"/>
      <c r="G85" s="455"/>
      <c r="H85" s="455"/>
      <c r="I85" s="455"/>
      <c r="M85" s="43"/>
      <c r="N85" s="43"/>
      <c r="P85" s="43"/>
      <c r="Q85" s="43"/>
      <c r="S85" s="43"/>
    </row>
    <row r="86" spans="1:21" s="44" customFormat="1" ht="35.25">
      <c r="A86" s="1004"/>
      <c r="B86" s="1004"/>
      <c r="C86" s="1004"/>
      <c r="D86" s="1004"/>
      <c r="E86" s="1004"/>
      <c r="F86" s="1004"/>
      <c r="G86" s="1004"/>
      <c r="H86" s="1004"/>
      <c r="I86" s="1004"/>
      <c r="J86" s="1004"/>
      <c r="K86" s="1004"/>
      <c r="L86" s="1004"/>
      <c r="M86" s="1004"/>
      <c r="N86" s="1004"/>
      <c r="O86" s="1004"/>
      <c r="P86" s="1004"/>
      <c r="Q86" s="1004"/>
      <c r="R86" s="1004"/>
      <c r="S86" s="1004"/>
      <c r="T86" s="1004"/>
      <c r="U86" s="1004"/>
    </row>
    <row r="87" spans="1:21" s="44" customFormat="1" ht="20.25">
      <c r="A87" s="1084"/>
      <c r="B87" s="1084"/>
      <c r="C87" s="1084"/>
      <c r="D87" s="1084"/>
      <c r="E87" s="1084"/>
      <c r="F87" s="1084"/>
      <c r="G87" s="1084"/>
      <c r="H87" s="1084"/>
      <c r="I87" s="1084"/>
      <c r="J87" s="1084"/>
      <c r="K87" s="1084"/>
      <c r="L87" s="1084"/>
      <c r="M87" s="1084"/>
      <c r="N87" s="1084"/>
      <c r="O87" s="1084"/>
      <c r="P87" s="1084"/>
      <c r="Q87" s="1084"/>
      <c r="R87" s="1084"/>
      <c r="S87" s="1084"/>
      <c r="T87" s="1084"/>
      <c r="U87" s="1084"/>
    </row>
    <row r="88" spans="1:21" s="44" customFormat="1">
      <c r="A88" s="315"/>
      <c r="B88" s="455"/>
      <c r="C88" s="455"/>
      <c r="D88" s="455"/>
      <c r="E88" s="455"/>
      <c r="F88" s="455"/>
      <c r="G88" s="455"/>
      <c r="H88" s="455"/>
      <c r="I88" s="455"/>
      <c r="M88" s="43"/>
      <c r="N88" s="43"/>
      <c r="P88" s="43"/>
      <c r="Q88" s="43"/>
      <c r="S88" s="43"/>
    </row>
    <row r="89" spans="1:21" s="44" customFormat="1">
      <c r="A89" s="315"/>
      <c r="B89" s="455"/>
      <c r="C89" s="455"/>
      <c r="D89" s="455"/>
      <c r="E89" s="455"/>
      <c r="F89" s="455"/>
      <c r="G89" s="455"/>
      <c r="H89" s="455"/>
      <c r="I89" s="455"/>
      <c r="M89" s="43"/>
      <c r="N89" s="43"/>
      <c r="P89" s="43"/>
      <c r="Q89" s="43"/>
      <c r="S89" s="43"/>
    </row>
    <row r="90" spans="1:21" s="44" customFormat="1">
      <c r="A90" s="315"/>
      <c r="B90" s="455"/>
      <c r="C90" s="455"/>
      <c r="D90" s="455"/>
      <c r="E90" s="455"/>
      <c r="F90" s="455"/>
      <c r="G90" s="455"/>
      <c r="H90" s="455"/>
      <c r="I90" s="455"/>
      <c r="M90" s="43"/>
      <c r="N90" s="43"/>
      <c r="P90" s="43"/>
      <c r="Q90" s="43"/>
      <c r="S90" s="43"/>
    </row>
    <row r="91" spans="1:21" s="44" customFormat="1">
      <c r="A91" s="315"/>
      <c r="B91" s="455"/>
      <c r="C91" s="455"/>
      <c r="D91" s="455"/>
      <c r="E91" s="455"/>
      <c r="F91" s="455"/>
      <c r="G91" s="455"/>
      <c r="H91" s="455"/>
      <c r="I91" s="455"/>
      <c r="M91" s="43"/>
      <c r="N91" s="43"/>
      <c r="P91" s="43"/>
      <c r="Q91" s="43"/>
      <c r="S91" s="43"/>
    </row>
    <row r="92" spans="1:21" s="44" customFormat="1" ht="33.75">
      <c r="A92" s="1083"/>
      <c r="B92" s="1083"/>
      <c r="C92" s="1083"/>
      <c r="D92" s="1083"/>
      <c r="E92" s="1083"/>
      <c r="F92" s="1083"/>
      <c r="G92" s="1083"/>
      <c r="H92" s="1083"/>
      <c r="I92" s="1083"/>
      <c r="J92" s="1083"/>
      <c r="K92" s="1083"/>
      <c r="L92" s="1083"/>
      <c r="M92" s="1083"/>
      <c r="N92" s="1083"/>
      <c r="O92" s="1083"/>
      <c r="P92" s="1083"/>
      <c r="Q92" s="1083"/>
      <c r="R92" s="1083"/>
      <c r="S92" s="1083"/>
      <c r="T92" s="1083"/>
      <c r="U92" s="1083"/>
    </row>
    <row r="93" spans="1:21" s="44" customFormat="1">
      <c r="A93" s="315"/>
      <c r="B93" s="455"/>
      <c r="C93" s="455"/>
      <c r="D93" s="455"/>
      <c r="E93" s="455"/>
      <c r="F93" s="455"/>
      <c r="G93" s="455"/>
      <c r="H93" s="455"/>
      <c r="I93" s="455"/>
      <c r="M93" s="43"/>
      <c r="N93" s="43"/>
      <c r="P93" s="43"/>
      <c r="Q93" s="43"/>
      <c r="S93" s="43"/>
    </row>
    <row r="94" spans="1:21" s="44" customFormat="1">
      <c r="A94" s="315"/>
      <c r="B94" s="455"/>
      <c r="C94" s="455"/>
      <c r="D94" s="455"/>
      <c r="E94" s="455"/>
      <c r="F94" s="455"/>
      <c r="G94" s="455"/>
      <c r="H94" s="455"/>
      <c r="I94" s="455"/>
      <c r="M94" s="43"/>
      <c r="N94" s="43"/>
      <c r="P94" s="43"/>
      <c r="Q94" s="43"/>
      <c r="S94" s="43"/>
    </row>
    <row r="95" spans="1:21" s="44" customFormat="1">
      <c r="A95" s="315"/>
      <c r="B95" s="455"/>
      <c r="C95" s="455"/>
      <c r="D95" s="455"/>
      <c r="E95" s="455"/>
      <c r="F95" s="455"/>
      <c r="G95" s="455"/>
      <c r="H95" s="455"/>
      <c r="I95" s="455"/>
      <c r="M95" s="43"/>
      <c r="N95" s="43"/>
      <c r="P95" s="43"/>
      <c r="Q95" s="43"/>
      <c r="S95" s="43"/>
    </row>
    <row r="96" spans="1:21" s="44" customFormat="1">
      <c r="A96" s="315"/>
      <c r="B96" s="455"/>
      <c r="C96" s="455"/>
      <c r="D96" s="455"/>
      <c r="E96" s="455"/>
      <c r="F96" s="455"/>
      <c r="G96" s="455"/>
      <c r="H96" s="455"/>
      <c r="I96" s="455"/>
      <c r="M96" s="43"/>
      <c r="N96" s="43"/>
      <c r="P96" s="43"/>
      <c r="Q96" s="43"/>
      <c r="S96" s="43"/>
    </row>
    <row r="97" spans="1:21" s="44" customFormat="1" ht="15.75">
      <c r="A97" s="1005"/>
      <c r="B97" s="1005"/>
      <c r="C97" s="1005"/>
      <c r="D97" s="1005"/>
      <c r="E97" s="1005"/>
      <c r="F97" s="1005"/>
      <c r="G97" s="1005"/>
      <c r="H97" s="1005"/>
      <c r="I97" s="1005"/>
      <c r="J97" s="1005"/>
      <c r="K97" s="1005"/>
      <c r="L97" s="1005"/>
      <c r="M97" s="1005"/>
      <c r="N97" s="1005"/>
      <c r="O97" s="1005"/>
      <c r="P97" s="1005"/>
      <c r="Q97" s="1005"/>
      <c r="R97" s="1005"/>
      <c r="S97" s="1005"/>
      <c r="T97" s="1005"/>
      <c r="U97" s="1005"/>
    </row>
    <row r="98" spans="1:21" s="44" customFormat="1">
      <c r="A98" s="315"/>
      <c r="B98" s="455"/>
      <c r="C98" s="455"/>
      <c r="D98" s="455"/>
      <c r="E98" s="455"/>
      <c r="F98" s="455"/>
      <c r="G98" s="455"/>
      <c r="H98" s="455"/>
      <c r="I98" s="455"/>
      <c r="M98" s="43"/>
      <c r="N98" s="43"/>
      <c r="P98" s="43"/>
      <c r="Q98" s="43"/>
      <c r="S98" s="43"/>
    </row>
    <row r="99" spans="1:21" s="44" customFormat="1">
      <c r="A99" s="315"/>
      <c r="B99" s="455"/>
      <c r="C99" s="455"/>
      <c r="D99" s="455"/>
      <c r="E99" s="455"/>
      <c r="F99" s="455"/>
      <c r="G99" s="455"/>
      <c r="H99" s="455"/>
      <c r="I99" s="455"/>
      <c r="M99" s="43"/>
      <c r="N99" s="43"/>
      <c r="P99" s="43"/>
      <c r="Q99" s="43"/>
      <c r="S99" s="43"/>
    </row>
    <row r="100" spans="1:21" s="44" customFormat="1">
      <c r="A100" s="315"/>
      <c r="B100" s="455"/>
      <c r="C100" s="455"/>
      <c r="D100" s="455"/>
      <c r="E100" s="455"/>
      <c r="F100" s="455"/>
      <c r="G100" s="455"/>
      <c r="H100" s="455"/>
      <c r="I100" s="455"/>
      <c r="M100" s="43"/>
      <c r="N100" s="43"/>
      <c r="P100" s="43"/>
      <c r="Q100" s="43"/>
      <c r="S100" s="43"/>
    </row>
    <row r="101" spans="1:21" s="44" customFormat="1">
      <c r="A101" s="315"/>
      <c r="B101" s="455"/>
      <c r="C101" s="455"/>
      <c r="D101" s="455"/>
      <c r="E101" s="455"/>
      <c r="F101" s="455"/>
      <c r="G101" s="455"/>
      <c r="H101" s="455"/>
      <c r="I101" s="455"/>
      <c r="M101" s="43"/>
      <c r="N101" s="43"/>
      <c r="P101" s="43"/>
      <c r="Q101" s="43"/>
      <c r="S101" s="43"/>
    </row>
    <row r="102" spans="1:21" s="44" customFormat="1">
      <c r="A102" s="315"/>
      <c r="M102" s="43"/>
      <c r="N102" s="43"/>
      <c r="P102" s="43"/>
      <c r="Q102" s="43"/>
      <c r="S102" s="43"/>
    </row>
    <row r="103" spans="1:21" s="44" customFormat="1">
      <c r="A103" s="315"/>
      <c r="M103" s="43"/>
      <c r="N103" s="43"/>
      <c r="P103" s="43"/>
      <c r="Q103" s="43"/>
      <c r="S103" s="43"/>
    </row>
    <row r="104" spans="1:21" s="44" customFormat="1">
      <c r="A104" s="315"/>
      <c r="M104" s="43"/>
      <c r="N104" s="43"/>
      <c r="P104" s="43"/>
      <c r="Q104" s="43"/>
      <c r="S104" s="43"/>
    </row>
    <row r="110" spans="1:21" ht="18.75">
      <c r="A110" s="1110" t="s">
        <v>152</v>
      </c>
      <c r="B110" s="1111"/>
      <c r="C110" s="1111"/>
      <c r="D110" s="1111"/>
      <c r="E110" s="1111"/>
      <c r="F110" s="1111"/>
      <c r="G110" s="1111"/>
      <c r="H110" s="1111"/>
      <c r="I110" s="1111"/>
      <c r="J110" s="1111"/>
      <c r="K110" s="1111"/>
      <c r="L110" s="1111"/>
      <c r="M110" s="1111"/>
      <c r="N110" s="1111"/>
      <c r="O110" s="1111"/>
      <c r="P110" s="1111"/>
      <c r="Q110" s="1111"/>
      <c r="R110" s="1111"/>
      <c r="S110" s="1111"/>
      <c r="T110" s="1111"/>
      <c r="U110" s="1112"/>
    </row>
    <row r="111" spans="1:21" ht="18.75" customHeight="1">
      <c r="A111" s="1110" t="s">
        <v>151</v>
      </c>
      <c r="B111" s="1111"/>
      <c r="C111" s="1111"/>
      <c r="D111" s="1111"/>
      <c r="E111" s="1111"/>
      <c r="F111" s="1111"/>
      <c r="G111" s="1111"/>
      <c r="H111" s="1111"/>
      <c r="I111" s="1111"/>
      <c r="J111" s="1111"/>
      <c r="K111" s="1111"/>
      <c r="L111" s="1111"/>
      <c r="M111" s="1111"/>
      <c r="N111" s="1111"/>
      <c r="O111" s="1111"/>
      <c r="P111" s="1111"/>
      <c r="Q111" s="1111"/>
      <c r="R111" s="1111"/>
      <c r="S111" s="1111"/>
      <c r="T111" s="1111"/>
      <c r="U111" s="1112"/>
    </row>
    <row r="112" spans="1:21" ht="6.75" customHeight="1"/>
    <row r="113" spans="1:31" s="251" customFormat="1" ht="36.75" customHeight="1">
      <c r="A113" s="1098" t="s">
        <v>343</v>
      </c>
      <c r="B113" s="1099"/>
      <c r="C113" s="1099"/>
      <c r="D113" s="1099"/>
      <c r="E113" s="1099"/>
      <c r="F113" s="1099"/>
      <c r="G113" s="1099"/>
      <c r="H113" s="1099"/>
      <c r="I113" s="1099"/>
      <c r="J113" s="1099"/>
      <c r="K113" s="1099"/>
      <c r="L113" s="1099"/>
      <c r="M113" s="1099"/>
      <c r="N113" s="1099"/>
      <c r="O113" s="1099"/>
      <c r="P113" s="1099"/>
      <c r="Q113" s="1099"/>
      <c r="R113" s="1099"/>
      <c r="S113" s="1099"/>
      <c r="T113" s="1099"/>
      <c r="U113" s="1100"/>
      <c r="V113" s="252"/>
      <c r="W113" s="252"/>
      <c r="X113" s="252"/>
      <c r="Y113" s="252"/>
      <c r="Z113" s="252"/>
      <c r="AA113" s="252"/>
      <c r="AB113" s="252"/>
      <c r="AC113" s="252"/>
      <c r="AD113" s="252"/>
      <c r="AE113" s="252"/>
    </row>
    <row r="114" spans="1:31" s="322" customFormat="1" ht="7.5" customHeight="1" thickBot="1">
      <c r="A114" s="378"/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</row>
    <row r="115" spans="1:31" s="251" customFormat="1" ht="27.75" customHeight="1">
      <c r="A115" s="1096" t="s">
        <v>163</v>
      </c>
      <c r="B115" s="1107" t="s">
        <v>49</v>
      </c>
      <c r="C115" s="1108"/>
      <c r="D115" s="1072" t="s">
        <v>174</v>
      </c>
      <c r="E115" s="1104" t="s">
        <v>184</v>
      </c>
      <c r="F115" s="1101" t="s">
        <v>176</v>
      </c>
      <c r="G115" s="1101" t="s">
        <v>177</v>
      </c>
      <c r="H115" s="1101" t="s">
        <v>178</v>
      </c>
      <c r="I115" s="1101" t="s">
        <v>185</v>
      </c>
      <c r="J115" s="1101" t="s">
        <v>161</v>
      </c>
      <c r="K115" s="1101"/>
      <c r="L115" s="1103"/>
      <c r="M115" s="1104" t="s">
        <v>183</v>
      </c>
      <c r="N115" s="1101"/>
      <c r="O115" s="1105" t="s">
        <v>155</v>
      </c>
      <c r="P115" s="964" t="s">
        <v>175</v>
      </c>
      <c r="Q115" s="965"/>
      <c r="R115" s="1074" t="s">
        <v>182</v>
      </c>
      <c r="S115" s="1113" t="s">
        <v>164</v>
      </c>
      <c r="T115" s="1114"/>
      <c r="U115" s="1008" t="s">
        <v>337</v>
      </c>
      <c r="V115" s="252"/>
      <c r="W115" s="252"/>
      <c r="X115" s="252"/>
      <c r="Y115" s="252"/>
      <c r="Z115" s="252"/>
      <c r="AA115" s="252"/>
      <c r="AB115" s="252"/>
      <c r="AC115" s="252"/>
      <c r="AD115" s="252"/>
      <c r="AE115" s="252"/>
    </row>
    <row r="116" spans="1:31" s="251" customFormat="1" ht="29.25" customHeight="1">
      <c r="A116" s="1097"/>
      <c r="B116" s="460" t="s">
        <v>172</v>
      </c>
      <c r="C116" s="461" t="s">
        <v>154</v>
      </c>
      <c r="D116" s="1073"/>
      <c r="E116" s="1109"/>
      <c r="F116" s="1102"/>
      <c r="G116" s="1102"/>
      <c r="H116" s="1102"/>
      <c r="I116" s="1102"/>
      <c r="J116" s="506" t="s">
        <v>179</v>
      </c>
      <c r="K116" s="506" t="s">
        <v>180</v>
      </c>
      <c r="L116" s="507" t="s">
        <v>181</v>
      </c>
      <c r="M116" s="525" t="s">
        <v>172</v>
      </c>
      <c r="N116" s="506" t="s">
        <v>154</v>
      </c>
      <c r="O116" s="1106"/>
      <c r="P116" s="333" t="s">
        <v>172</v>
      </c>
      <c r="Q116" s="325" t="s">
        <v>154</v>
      </c>
      <c r="R116" s="1075"/>
      <c r="S116" s="547" t="s">
        <v>173</v>
      </c>
      <c r="T116" s="548" t="s">
        <v>154</v>
      </c>
      <c r="U116" s="1009"/>
      <c r="V116" s="252"/>
      <c r="W116" s="252"/>
      <c r="X116" s="252"/>
      <c r="Y116" s="252"/>
      <c r="Z116" s="252"/>
      <c r="AA116" s="252"/>
      <c r="AB116" s="252"/>
      <c r="AC116" s="252"/>
      <c r="AD116" s="252"/>
      <c r="AE116" s="252"/>
    </row>
    <row r="117" spans="1:31" s="251" customFormat="1" ht="18" customHeight="1">
      <c r="A117" s="1097"/>
      <c r="B117" s="482" t="s">
        <v>82</v>
      </c>
      <c r="C117" s="483" t="s">
        <v>165</v>
      </c>
      <c r="D117" s="484" t="s">
        <v>166</v>
      </c>
      <c r="E117" s="509" t="s">
        <v>87</v>
      </c>
      <c r="F117" s="510" t="s">
        <v>79</v>
      </c>
      <c r="G117" s="510" t="s">
        <v>80</v>
      </c>
      <c r="H117" s="510" t="s">
        <v>153</v>
      </c>
      <c r="I117" s="510" t="s">
        <v>160</v>
      </c>
      <c r="J117" s="510" t="s">
        <v>162</v>
      </c>
      <c r="K117" s="510" t="s">
        <v>83</v>
      </c>
      <c r="L117" s="511" t="s">
        <v>186</v>
      </c>
      <c r="M117" s="526" t="s">
        <v>187</v>
      </c>
      <c r="N117" s="510" t="s">
        <v>81</v>
      </c>
      <c r="O117" s="530" t="s">
        <v>188</v>
      </c>
      <c r="P117" s="336" t="s">
        <v>85</v>
      </c>
      <c r="Q117" s="327" t="s">
        <v>189</v>
      </c>
      <c r="R117" s="535" t="s">
        <v>190</v>
      </c>
      <c r="S117" s="549" t="s">
        <v>191</v>
      </c>
      <c r="T117" s="550" t="s">
        <v>192</v>
      </c>
      <c r="U117" s="551" t="s">
        <v>193</v>
      </c>
      <c r="V117" s="252"/>
      <c r="W117" s="252"/>
      <c r="X117" s="252"/>
      <c r="Y117" s="252"/>
      <c r="Z117" s="252"/>
      <c r="AA117" s="252"/>
      <c r="AB117" s="252"/>
      <c r="AC117" s="252"/>
      <c r="AD117" s="252"/>
      <c r="AE117" s="252"/>
    </row>
    <row r="118" spans="1:31" s="251" customFormat="1" ht="18" customHeight="1">
      <c r="A118" s="479" t="s">
        <v>170</v>
      </c>
      <c r="B118" s="485">
        <f>SUM(B119:B124)</f>
        <v>2569</v>
      </c>
      <c r="C118" s="485">
        <f>SUM(C119:C124)</f>
        <v>1059</v>
      </c>
      <c r="D118" s="485">
        <f>SUM(D119:D124)</f>
        <v>3628</v>
      </c>
      <c r="E118" s="512">
        <v>0</v>
      </c>
      <c r="F118" s="513">
        <f t="shared" ref="F118:U118" si="0">SUM(F119:F124)</f>
        <v>2510</v>
      </c>
      <c r="G118" s="513">
        <f t="shared" si="0"/>
        <v>0</v>
      </c>
      <c r="H118" s="513">
        <f t="shared" si="0"/>
        <v>0</v>
      </c>
      <c r="I118" s="513">
        <f t="shared" si="0"/>
        <v>4</v>
      </c>
      <c r="J118" s="513">
        <f t="shared" si="0"/>
        <v>0</v>
      </c>
      <c r="K118" s="513">
        <f t="shared" si="0"/>
        <v>0</v>
      </c>
      <c r="L118" s="514">
        <f t="shared" si="0"/>
        <v>0</v>
      </c>
      <c r="M118" s="527">
        <f t="shared" si="0"/>
        <v>2514</v>
      </c>
      <c r="N118" s="513">
        <f t="shared" si="0"/>
        <v>0</v>
      </c>
      <c r="O118" s="531">
        <f t="shared" si="0"/>
        <v>2514</v>
      </c>
      <c r="P118" s="339">
        <f t="shared" si="0"/>
        <v>22</v>
      </c>
      <c r="Q118" s="330">
        <f t="shared" si="0"/>
        <v>12</v>
      </c>
      <c r="R118" s="536">
        <f t="shared" si="0"/>
        <v>34</v>
      </c>
      <c r="S118" s="552">
        <f>SUM(S119:S124)</f>
        <v>33</v>
      </c>
      <c r="T118" s="553">
        <f t="shared" si="0"/>
        <v>1047</v>
      </c>
      <c r="U118" s="554">
        <f t="shared" si="0"/>
        <v>1080</v>
      </c>
      <c r="V118" s="252"/>
      <c r="W118" s="252"/>
      <c r="X118" s="252"/>
      <c r="Y118" s="252"/>
      <c r="Z118" s="252"/>
      <c r="AA118" s="252"/>
      <c r="AB118" s="252"/>
      <c r="AC118" s="252"/>
      <c r="AD118" s="252"/>
      <c r="AE118" s="252"/>
    </row>
    <row r="119" spans="1:31" s="251" customFormat="1" ht="18" customHeight="1">
      <c r="A119" s="480" t="s">
        <v>306</v>
      </c>
      <c r="B119" s="486">
        <v>414</v>
      </c>
      <c r="C119" s="487">
        <v>172</v>
      </c>
      <c r="D119" s="488">
        <f t="shared" ref="D119:D124" si="1">SUM(B119:C119)</f>
        <v>586</v>
      </c>
      <c r="E119" s="515">
        <v>0</v>
      </c>
      <c r="F119" s="516">
        <v>402</v>
      </c>
      <c r="G119" s="516">
        <v>0</v>
      </c>
      <c r="H119" s="516">
        <v>0</v>
      </c>
      <c r="I119" s="516">
        <v>0</v>
      </c>
      <c r="J119" s="516">
        <v>0</v>
      </c>
      <c r="K119" s="516">
        <v>0</v>
      </c>
      <c r="L119" s="517">
        <v>0</v>
      </c>
      <c r="M119" s="528">
        <f t="shared" ref="M119:M124" si="2">SUM(E119:L119)</f>
        <v>402</v>
      </c>
      <c r="N119" s="516">
        <v>0</v>
      </c>
      <c r="O119" s="532">
        <f t="shared" ref="O119:O124" si="3">SUM(M119:N119)</f>
        <v>402</v>
      </c>
      <c r="P119" s="340">
        <v>4</v>
      </c>
      <c r="Q119" s="328">
        <v>2</v>
      </c>
      <c r="R119" s="537">
        <f t="shared" ref="R119:R124" si="4">SUM(P119:Q119)</f>
        <v>6</v>
      </c>
      <c r="S119" s="555">
        <f t="shared" ref="S119:T124" si="5">+B119-M119-P119</f>
        <v>8</v>
      </c>
      <c r="T119" s="556">
        <f>+C119-N119-Q119</f>
        <v>170</v>
      </c>
      <c r="U119" s="554">
        <f t="shared" ref="U119:U124" si="6">+S119+T119</f>
        <v>178</v>
      </c>
      <c r="V119" s="252"/>
      <c r="W119" s="252"/>
      <c r="X119" s="252"/>
      <c r="Y119" s="252"/>
      <c r="Z119" s="252"/>
      <c r="AA119" s="252"/>
      <c r="AB119" s="252"/>
      <c r="AC119" s="252"/>
      <c r="AD119" s="252"/>
      <c r="AE119" s="252"/>
    </row>
    <row r="120" spans="1:31" s="43" customFormat="1" ht="18" customHeight="1">
      <c r="A120" s="480" t="s">
        <v>307</v>
      </c>
      <c r="B120" s="486">
        <v>413</v>
      </c>
      <c r="C120" s="487">
        <v>141</v>
      </c>
      <c r="D120" s="488">
        <f t="shared" si="1"/>
        <v>554</v>
      </c>
      <c r="E120" s="515">
        <v>0</v>
      </c>
      <c r="F120" s="516">
        <v>406</v>
      </c>
      <c r="G120" s="516">
        <v>0</v>
      </c>
      <c r="H120" s="516">
        <v>0</v>
      </c>
      <c r="I120" s="516">
        <v>0</v>
      </c>
      <c r="J120" s="516">
        <v>0</v>
      </c>
      <c r="K120" s="516">
        <v>0</v>
      </c>
      <c r="L120" s="517">
        <v>0</v>
      </c>
      <c r="M120" s="528">
        <f t="shared" si="2"/>
        <v>406</v>
      </c>
      <c r="N120" s="516">
        <v>0</v>
      </c>
      <c r="O120" s="532">
        <f t="shared" si="3"/>
        <v>406</v>
      </c>
      <c r="P120" s="340">
        <v>7</v>
      </c>
      <c r="Q120" s="328">
        <v>1</v>
      </c>
      <c r="R120" s="537">
        <f t="shared" si="4"/>
        <v>8</v>
      </c>
      <c r="S120" s="555">
        <f t="shared" si="5"/>
        <v>0</v>
      </c>
      <c r="T120" s="556">
        <f t="shared" si="5"/>
        <v>140</v>
      </c>
      <c r="U120" s="554">
        <f>+S120+T120</f>
        <v>140</v>
      </c>
      <c r="W120" s="44"/>
      <c r="X120" s="44"/>
      <c r="Y120" s="44"/>
      <c r="Z120" s="44"/>
      <c r="AA120" s="44"/>
      <c r="AB120" s="44"/>
      <c r="AC120" s="44"/>
      <c r="AD120" s="44"/>
      <c r="AE120" s="44"/>
    </row>
    <row r="121" spans="1:31" s="43" customFormat="1" ht="18" customHeight="1">
      <c r="A121" s="480" t="s">
        <v>308</v>
      </c>
      <c r="B121" s="486">
        <v>487</v>
      </c>
      <c r="C121" s="487">
        <v>280</v>
      </c>
      <c r="D121" s="488">
        <f t="shared" si="1"/>
        <v>767</v>
      </c>
      <c r="E121" s="515">
        <v>0</v>
      </c>
      <c r="F121" s="516">
        <v>487</v>
      </c>
      <c r="G121" s="516">
        <v>0</v>
      </c>
      <c r="H121" s="516">
        <v>0</v>
      </c>
      <c r="I121" s="516">
        <v>0</v>
      </c>
      <c r="J121" s="516">
        <v>0</v>
      </c>
      <c r="K121" s="516">
        <v>0</v>
      </c>
      <c r="L121" s="517">
        <v>0</v>
      </c>
      <c r="M121" s="528">
        <f t="shared" si="2"/>
        <v>487</v>
      </c>
      <c r="N121" s="516">
        <v>0</v>
      </c>
      <c r="O121" s="532">
        <f t="shared" si="3"/>
        <v>487</v>
      </c>
      <c r="P121" s="340">
        <v>0</v>
      </c>
      <c r="Q121" s="328">
        <v>1</v>
      </c>
      <c r="R121" s="537">
        <f t="shared" si="4"/>
        <v>1</v>
      </c>
      <c r="S121" s="897">
        <f t="shared" si="5"/>
        <v>0</v>
      </c>
      <c r="T121" s="556">
        <f t="shared" si="5"/>
        <v>279</v>
      </c>
      <c r="U121" s="554">
        <f t="shared" si="6"/>
        <v>279</v>
      </c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</row>
    <row r="122" spans="1:31" s="43" customFormat="1" ht="18" customHeight="1">
      <c r="A122" s="480" t="s">
        <v>309</v>
      </c>
      <c r="B122" s="486">
        <v>366</v>
      </c>
      <c r="C122" s="487">
        <v>123</v>
      </c>
      <c r="D122" s="488">
        <f t="shared" si="1"/>
        <v>489</v>
      </c>
      <c r="E122" s="515">
        <v>0</v>
      </c>
      <c r="F122" s="516">
        <v>329</v>
      </c>
      <c r="G122" s="516">
        <v>0</v>
      </c>
      <c r="H122" s="516">
        <v>0</v>
      </c>
      <c r="I122" s="516">
        <v>3</v>
      </c>
      <c r="J122" s="516">
        <v>0</v>
      </c>
      <c r="K122" s="516">
        <v>0</v>
      </c>
      <c r="L122" s="517">
        <v>0</v>
      </c>
      <c r="M122" s="528">
        <f t="shared" si="2"/>
        <v>332</v>
      </c>
      <c r="N122" s="516">
        <v>0</v>
      </c>
      <c r="O122" s="532">
        <f t="shared" si="3"/>
        <v>332</v>
      </c>
      <c r="P122" s="340">
        <v>11</v>
      </c>
      <c r="Q122" s="328">
        <v>3</v>
      </c>
      <c r="R122" s="537">
        <f t="shared" si="4"/>
        <v>14</v>
      </c>
      <c r="S122" s="555">
        <f t="shared" si="5"/>
        <v>23</v>
      </c>
      <c r="T122" s="556">
        <f t="shared" si="5"/>
        <v>120</v>
      </c>
      <c r="U122" s="557">
        <f t="shared" si="6"/>
        <v>143</v>
      </c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</row>
    <row r="123" spans="1:31" s="43" customFormat="1" ht="18" customHeight="1">
      <c r="A123" s="480" t="s">
        <v>310</v>
      </c>
      <c r="B123" s="486">
        <v>435</v>
      </c>
      <c r="C123" s="487">
        <v>152</v>
      </c>
      <c r="D123" s="488">
        <f t="shared" si="1"/>
        <v>587</v>
      </c>
      <c r="E123" s="515">
        <v>0</v>
      </c>
      <c r="F123" s="516">
        <v>434</v>
      </c>
      <c r="G123" s="516">
        <v>0</v>
      </c>
      <c r="H123" s="516">
        <v>0</v>
      </c>
      <c r="I123" s="516">
        <v>1</v>
      </c>
      <c r="J123" s="516">
        <v>0</v>
      </c>
      <c r="K123" s="516">
        <v>0</v>
      </c>
      <c r="L123" s="517">
        <v>0</v>
      </c>
      <c r="M123" s="528">
        <f t="shared" si="2"/>
        <v>435</v>
      </c>
      <c r="N123" s="516">
        <v>0</v>
      </c>
      <c r="O123" s="532">
        <f t="shared" si="3"/>
        <v>435</v>
      </c>
      <c r="P123" s="340">
        <v>0</v>
      </c>
      <c r="Q123" s="328">
        <v>3</v>
      </c>
      <c r="R123" s="537">
        <f t="shared" si="4"/>
        <v>3</v>
      </c>
      <c r="S123" s="897">
        <f>+B123-M123-P123</f>
        <v>0</v>
      </c>
      <c r="T123" s="556">
        <f t="shared" si="5"/>
        <v>149</v>
      </c>
      <c r="U123" s="557">
        <f t="shared" si="6"/>
        <v>149</v>
      </c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</row>
    <row r="124" spans="1:31" s="43" customFormat="1" ht="18" customHeight="1" thickBot="1">
      <c r="A124" s="481" t="s">
        <v>311</v>
      </c>
      <c r="B124" s="489">
        <v>454</v>
      </c>
      <c r="C124" s="490">
        <v>191</v>
      </c>
      <c r="D124" s="491">
        <f t="shared" si="1"/>
        <v>645</v>
      </c>
      <c r="E124" s="518">
        <v>0</v>
      </c>
      <c r="F124" s="519">
        <v>452</v>
      </c>
      <c r="G124" s="519">
        <v>0</v>
      </c>
      <c r="H124" s="519">
        <v>0</v>
      </c>
      <c r="I124" s="519">
        <v>0</v>
      </c>
      <c r="J124" s="519">
        <v>0</v>
      </c>
      <c r="K124" s="519">
        <v>0</v>
      </c>
      <c r="L124" s="520">
        <v>0</v>
      </c>
      <c r="M124" s="529">
        <f t="shared" si="2"/>
        <v>452</v>
      </c>
      <c r="N124" s="519">
        <v>0</v>
      </c>
      <c r="O124" s="533">
        <f t="shared" si="3"/>
        <v>452</v>
      </c>
      <c r="P124" s="379">
        <v>0</v>
      </c>
      <c r="Q124" s="331">
        <v>2</v>
      </c>
      <c r="R124" s="538">
        <f t="shared" si="4"/>
        <v>2</v>
      </c>
      <c r="S124" s="898">
        <f t="shared" si="5"/>
        <v>2</v>
      </c>
      <c r="T124" s="558">
        <f t="shared" si="5"/>
        <v>189</v>
      </c>
      <c r="U124" s="559">
        <f t="shared" si="6"/>
        <v>191</v>
      </c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</row>
    <row r="125" spans="1:31" s="43" customFormat="1" ht="12.75" customHeight="1">
      <c r="A125" s="961" t="s">
        <v>335</v>
      </c>
      <c r="B125" s="961"/>
      <c r="C125" s="961"/>
      <c r="D125" s="961"/>
      <c r="E125" s="961"/>
      <c r="F125" s="961"/>
      <c r="G125" s="961"/>
      <c r="H125" s="961"/>
      <c r="I125" s="961"/>
      <c r="J125" s="961"/>
      <c r="K125" s="961"/>
      <c r="L125" s="961"/>
      <c r="M125" s="961"/>
      <c r="N125" s="961"/>
      <c r="O125" s="961"/>
      <c r="P125" s="961"/>
      <c r="Q125" s="961"/>
      <c r="R125" s="961"/>
      <c r="S125" s="961"/>
      <c r="T125" s="961"/>
      <c r="U125" s="961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</row>
    <row r="126" spans="1:31" s="43" customFormat="1" ht="12.75" customHeight="1">
      <c r="A126" s="261"/>
      <c r="B126" s="261"/>
      <c r="C126" s="287"/>
      <c r="D126" s="261"/>
      <c r="E126" s="261"/>
      <c r="F126" s="261"/>
      <c r="G126" s="261"/>
      <c r="H126" s="261"/>
      <c r="I126" s="261"/>
      <c r="J126" s="261"/>
      <c r="K126" s="261"/>
      <c r="L126" s="261"/>
      <c r="M126" s="323"/>
      <c r="N126" s="323"/>
      <c r="O126" s="261"/>
      <c r="P126" s="323"/>
      <c r="Q126" s="323"/>
      <c r="R126" s="261"/>
      <c r="S126" s="323"/>
      <c r="T126" s="261"/>
      <c r="U126" s="261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</row>
    <row r="127" spans="1:31" s="43" customFormat="1" ht="12.75" customHeight="1">
      <c r="A127" s="261"/>
      <c r="B127" s="261"/>
      <c r="C127" s="287"/>
      <c r="D127" s="261"/>
      <c r="E127" s="261"/>
      <c r="F127" s="261"/>
      <c r="G127" s="261"/>
      <c r="H127" s="261"/>
      <c r="I127" s="261"/>
      <c r="J127" s="261"/>
      <c r="K127" s="261"/>
      <c r="L127" s="261"/>
      <c r="M127" s="323"/>
      <c r="N127" s="323"/>
      <c r="O127" s="261"/>
      <c r="P127" s="323"/>
      <c r="Q127" s="323"/>
      <c r="R127" s="261"/>
      <c r="S127" s="323"/>
      <c r="T127" s="261"/>
      <c r="U127" s="261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</row>
    <row r="128" spans="1:31" s="43" customFormat="1" ht="12.75" customHeight="1">
      <c r="A128" s="261"/>
      <c r="B128" s="261"/>
      <c r="C128" s="287"/>
      <c r="D128" s="261"/>
      <c r="E128" s="261"/>
      <c r="F128" s="261"/>
      <c r="G128" s="261"/>
      <c r="H128" s="261"/>
      <c r="I128" s="261"/>
      <c r="J128" s="261"/>
      <c r="K128" s="261"/>
      <c r="L128" s="261"/>
      <c r="M128" s="323"/>
      <c r="N128" s="323"/>
      <c r="O128" s="261"/>
      <c r="P128" s="323"/>
      <c r="Q128" s="323"/>
      <c r="R128" s="261"/>
      <c r="S128" s="323"/>
      <c r="T128" s="261"/>
      <c r="U128" s="261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</row>
    <row r="129" spans="1:31" s="43" customFormat="1" ht="12.75" customHeight="1">
      <c r="A129" s="261"/>
      <c r="B129" s="261"/>
      <c r="C129" s="287"/>
      <c r="D129" s="261"/>
      <c r="E129" s="261"/>
      <c r="F129" s="261"/>
      <c r="G129" s="261"/>
      <c r="H129" s="261"/>
      <c r="I129" s="261"/>
      <c r="J129" s="261"/>
      <c r="K129" s="261"/>
      <c r="L129" s="261"/>
      <c r="M129" s="323"/>
      <c r="N129" s="323"/>
      <c r="O129" s="261"/>
      <c r="P129" s="323"/>
      <c r="Q129" s="323"/>
      <c r="R129" s="261"/>
      <c r="S129" s="323"/>
      <c r="T129" s="261"/>
      <c r="U129" s="261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</row>
    <row r="130" spans="1:31" s="43" customFormat="1" ht="12.75" customHeight="1">
      <c r="A130" s="261"/>
      <c r="B130" s="261"/>
      <c r="C130" s="287"/>
      <c r="D130" s="261"/>
      <c r="E130" s="261"/>
      <c r="F130" s="261"/>
      <c r="G130" s="261"/>
      <c r="H130" s="261"/>
      <c r="I130" s="261"/>
      <c r="J130" s="261"/>
      <c r="K130" s="261"/>
      <c r="L130" s="261"/>
      <c r="M130" s="323"/>
      <c r="N130" s="323"/>
      <c r="O130" s="261"/>
      <c r="P130" s="323"/>
      <c r="Q130" s="323"/>
      <c r="R130" s="261"/>
      <c r="S130" s="323"/>
      <c r="T130" s="261"/>
      <c r="U130" s="261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</row>
    <row r="131" spans="1:31" s="43" customFormat="1" ht="12.75" customHeight="1">
      <c r="A131" s="261"/>
      <c r="B131" s="261"/>
      <c r="C131" s="287"/>
      <c r="D131" s="261"/>
      <c r="E131" s="261"/>
      <c r="F131" s="261"/>
      <c r="G131" s="261"/>
      <c r="H131" s="261"/>
      <c r="I131" s="261"/>
      <c r="J131" s="261"/>
      <c r="K131" s="261"/>
      <c r="L131" s="261"/>
      <c r="M131" s="323"/>
      <c r="N131" s="323"/>
      <c r="O131" s="261"/>
      <c r="P131" s="323"/>
      <c r="Q131" s="323"/>
      <c r="R131" s="261"/>
      <c r="S131" s="323"/>
      <c r="T131" s="261"/>
      <c r="U131" s="261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</row>
    <row r="132" spans="1:31" s="43" customFormat="1" ht="12.75" customHeight="1">
      <c r="A132" s="261"/>
      <c r="B132" s="261"/>
      <c r="C132" s="287"/>
      <c r="D132" s="261"/>
      <c r="E132" s="261"/>
      <c r="F132" s="261"/>
      <c r="G132" s="261"/>
      <c r="H132" s="261"/>
      <c r="I132" s="261"/>
      <c r="J132" s="261"/>
      <c r="K132" s="261"/>
      <c r="L132" s="261"/>
      <c r="M132" s="323"/>
      <c r="N132" s="323"/>
      <c r="O132" s="261"/>
      <c r="P132" s="323"/>
      <c r="Q132" s="323"/>
      <c r="R132" s="261"/>
      <c r="S132" s="323"/>
      <c r="T132" s="261"/>
      <c r="U132" s="261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</row>
    <row r="133" spans="1:31" s="43" customFormat="1" ht="12.75" customHeight="1">
      <c r="A133" s="261"/>
      <c r="B133" s="261"/>
      <c r="C133" s="287"/>
      <c r="D133" s="261"/>
      <c r="E133" s="261"/>
      <c r="F133" s="261"/>
      <c r="G133" s="261"/>
      <c r="H133" s="261"/>
      <c r="I133" s="261"/>
      <c r="J133" s="261"/>
      <c r="K133" s="261"/>
      <c r="L133" s="261"/>
      <c r="M133" s="323"/>
      <c r="N133" s="323"/>
      <c r="O133" s="261"/>
      <c r="P133" s="323"/>
      <c r="Q133" s="323"/>
      <c r="R133" s="261"/>
      <c r="S133" s="323"/>
      <c r="T133" s="261"/>
      <c r="U133" s="261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</row>
    <row r="134" spans="1:31" s="43" customFormat="1" ht="12.75" customHeight="1">
      <c r="A134" s="261"/>
      <c r="B134" s="261"/>
      <c r="C134" s="287"/>
      <c r="D134" s="261"/>
      <c r="E134" s="261"/>
      <c r="F134" s="261"/>
      <c r="G134" s="261"/>
      <c r="H134" s="261"/>
      <c r="I134" s="261"/>
      <c r="J134" s="261"/>
      <c r="K134" s="261"/>
      <c r="L134" s="261"/>
      <c r="M134" s="323"/>
      <c r="N134" s="323"/>
      <c r="O134" s="261"/>
      <c r="P134" s="323"/>
      <c r="Q134" s="323"/>
      <c r="R134" s="261"/>
      <c r="S134" s="323"/>
      <c r="T134" s="261"/>
      <c r="U134" s="261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</row>
    <row r="135" spans="1:31" s="43" customFormat="1" ht="12.75" customHeight="1">
      <c r="A135" s="261"/>
      <c r="B135" s="261"/>
      <c r="C135" s="287"/>
      <c r="D135" s="261"/>
      <c r="E135" s="261"/>
      <c r="F135" s="261"/>
      <c r="G135" s="261"/>
      <c r="H135" s="261"/>
      <c r="I135" s="261"/>
      <c r="J135" s="261"/>
      <c r="K135" s="261"/>
      <c r="L135" s="261"/>
      <c r="M135" s="323"/>
      <c r="N135" s="323"/>
      <c r="O135" s="261"/>
      <c r="P135" s="323"/>
      <c r="Q135" s="323"/>
      <c r="R135" s="261"/>
      <c r="S135" s="323"/>
      <c r="T135" s="261"/>
      <c r="U135" s="261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</row>
    <row r="136" spans="1:31" s="43" customFormat="1" ht="12.75" customHeight="1">
      <c r="A136" s="261"/>
      <c r="B136" s="261"/>
      <c r="C136" s="287"/>
      <c r="D136" s="261"/>
      <c r="E136" s="261"/>
      <c r="F136" s="261"/>
      <c r="G136" s="261"/>
      <c r="H136" s="261"/>
      <c r="I136" s="261"/>
      <c r="J136" s="261"/>
      <c r="K136" s="261"/>
      <c r="L136" s="261"/>
      <c r="M136" s="323"/>
      <c r="N136" s="323"/>
      <c r="O136" s="261"/>
      <c r="P136" s="323"/>
      <c r="Q136" s="323"/>
      <c r="R136" s="261"/>
      <c r="S136" s="323"/>
      <c r="T136" s="261"/>
      <c r="U136" s="261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</row>
    <row r="137" spans="1:31" s="43" customFormat="1" ht="12.75" customHeight="1">
      <c r="A137" s="261"/>
      <c r="B137" s="261"/>
      <c r="C137" s="287"/>
      <c r="D137" s="261"/>
      <c r="E137" s="261"/>
      <c r="F137" s="261"/>
      <c r="G137" s="261"/>
      <c r="H137" s="261"/>
      <c r="I137" s="261"/>
      <c r="J137" s="261"/>
      <c r="K137" s="261"/>
      <c r="L137" s="261"/>
      <c r="M137" s="323"/>
      <c r="N137" s="323"/>
      <c r="O137" s="261"/>
      <c r="P137" s="323"/>
      <c r="Q137" s="323"/>
      <c r="R137" s="261"/>
      <c r="S137" s="323"/>
      <c r="T137" s="261"/>
      <c r="U137" s="261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</row>
    <row r="138" spans="1:31" s="43" customFormat="1" ht="12.75" customHeight="1">
      <c r="A138" s="261"/>
      <c r="B138" s="261"/>
      <c r="C138" s="287"/>
      <c r="D138" s="261"/>
      <c r="E138" s="261"/>
      <c r="F138" s="261"/>
      <c r="G138" s="261"/>
      <c r="H138" s="261"/>
      <c r="I138" s="261"/>
      <c r="J138" s="261"/>
      <c r="K138" s="261"/>
      <c r="L138" s="261"/>
      <c r="M138" s="323"/>
      <c r="N138" s="323"/>
      <c r="O138" s="261"/>
      <c r="P138" s="323"/>
      <c r="Q138" s="323"/>
      <c r="R138" s="261"/>
      <c r="S138" s="323"/>
      <c r="T138" s="261"/>
      <c r="U138" s="261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</row>
    <row r="139" spans="1:31" s="43" customFormat="1" ht="12.75" customHeight="1">
      <c r="A139" s="261"/>
      <c r="B139" s="261"/>
      <c r="C139" s="287"/>
      <c r="D139" s="261"/>
      <c r="E139" s="261"/>
      <c r="F139" s="261"/>
      <c r="G139" s="261"/>
      <c r="H139" s="261"/>
      <c r="I139" s="261"/>
      <c r="J139" s="261"/>
      <c r="K139" s="261"/>
      <c r="L139" s="261"/>
      <c r="M139" s="323"/>
      <c r="N139" s="323"/>
      <c r="O139" s="261"/>
      <c r="P139" s="323"/>
      <c r="Q139" s="323"/>
      <c r="R139" s="261"/>
      <c r="S139" s="323"/>
      <c r="T139" s="261"/>
      <c r="U139" s="261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</row>
    <row r="140" spans="1:31" s="43" customFormat="1" ht="3.75" customHeight="1">
      <c r="A140" s="261"/>
      <c r="B140" s="261"/>
      <c r="C140" s="287"/>
      <c r="D140" s="261"/>
      <c r="E140" s="261"/>
      <c r="F140" s="261"/>
      <c r="G140" s="261"/>
      <c r="H140" s="261"/>
      <c r="I140" s="261"/>
      <c r="J140" s="261"/>
      <c r="K140" s="261"/>
      <c r="L140" s="261"/>
      <c r="M140" s="323"/>
      <c r="N140" s="323"/>
      <c r="O140" s="261"/>
      <c r="P140" s="323"/>
      <c r="Q140" s="323"/>
      <c r="R140" s="261"/>
      <c r="S140" s="323"/>
      <c r="T140" s="261"/>
      <c r="U140" s="261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</row>
    <row r="141" spans="1:31" s="255" customFormat="1" ht="23.25" customHeight="1">
      <c r="A141" s="261"/>
      <c r="B141" s="261"/>
      <c r="C141" s="287"/>
      <c r="D141" s="261"/>
      <c r="E141" s="261"/>
      <c r="F141" s="261"/>
      <c r="G141" s="261"/>
      <c r="H141" s="261"/>
      <c r="I141" s="261"/>
      <c r="J141" s="261"/>
      <c r="K141" s="261"/>
      <c r="L141" s="261"/>
      <c r="M141" s="323"/>
      <c r="N141" s="323"/>
      <c r="O141" s="261"/>
      <c r="P141" s="323"/>
      <c r="Q141" s="323"/>
      <c r="R141" s="261"/>
      <c r="S141" s="323"/>
      <c r="T141" s="261"/>
      <c r="U141" s="261"/>
    </row>
    <row r="142" spans="1:31" s="44" customFormat="1" ht="5.0999999999999996" customHeight="1">
      <c r="A142" s="261"/>
      <c r="B142" s="261"/>
      <c r="C142" s="287"/>
      <c r="D142" s="261"/>
      <c r="E142" s="261"/>
      <c r="F142" s="261"/>
      <c r="G142" s="261"/>
      <c r="H142" s="261"/>
      <c r="I142" s="261"/>
      <c r="J142" s="261"/>
      <c r="K142" s="261"/>
      <c r="L142" s="261"/>
      <c r="M142" s="323"/>
      <c r="N142" s="323"/>
      <c r="O142" s="261"/>
      <c r="P142" s="323"/>
      <c r="Q142" s="323"/>
      <c r="R142" s="261"/>
      <c r="S142" s="323"/>
      <c r="T142" s="261"/>
      <c r="U142" s="261"/>
    </row>
    <row r="143" spans="1:31" s="44" customFormat="1" ht="33.75" customHeight="1">
      <c r="A143" s="261"/>
      <c r="B143" s="261"/>
      <c r="C143" s="287"/>
      <c r="D143" s="261"/>
      <c r="E143" s="261"/>
      <c r="F143" s="261"/>
      <c r="G143" s="261"/>
      <c r="H143" s="261"/>
      <c r="I143" s="261"/>
      <c r="J143" s="261"/>
      <c r="K143" s="261"/>
      <c r="L143" s="261"/>
      <c r="M143" s="323"/>
      <c r="N143" s="323"/>
      <c r="O143" s="261"/>
      <c r="P143" s="323"/>
      <c r="Q143" s="323"/>
      <c r="R143" s="261"/>
      <c r="S143" s="323"/>
      <c r="T143" s="261"/>
      <c r="U143" s="261"/>
    </row>
    <row r="144" spans="1:31" s="44" customFormat="1" ht="30.75" customHeight="1">
      <c r="A144" s="261"/>
      <c r="B144" s="261"/>
      <c r="C144" s="287"/>
      <c r="D144" s="261"/>
      <c r="E144" s="261"/>
      <c r="F144" s="261"/>
      <c r="G144" s="261"/>
      <c r="H144" s="261"/>
      <c r="I144" s="261"/>
      <c r="J144" s="261"/>
      <c r="K144" s="261"/>
      <c r="L144" s="261"/>
      <c r="M144" s="323"/>
      <c r="N144" s="323"/>
      <c r="O144" s="261"/>
      <c r="P144" s="323"/>
      <c r="Q144" s="323"/>
      <c r="R144" s="261"/>
      <c r="S144" s="323"/>
      <c r="T144" s="261"/>
      <c r="U144" s="261"/>
    </row>
  </sheetData>
  <mergeCells count="31">
    <mergeCell ref="A2:S2"/>
    <mergeCell ref="T2:U2"/>
    <mergeCell ref="A8:U8"/>
    <mergeCell ref="A10:U10"/>
    <mergeCell ref="A60:W60"/>
    <mergeCell ref="A26:U26"/>
    <mergeCell ref="A86:U86"/>
    <mergeCell ref="A87:U87"/>
    <mergeCell ref="A110:U110"/>
    <mergeCell ref="A111:U111"/>
    <mergeCell ref="H115:H116"/>
    <mergeCell ref="A92:U92"/>
    <mergeCell ref="A97:U97"/>
    <mergeCell ref="S115:T115"/>
    <mergeCell ref="U115:U116"/>
    <mergeCell ref="A61:U61"/>
    <mergeCell ref="A67:W67"/>
    <mergeCell ref="A125:U125"/>
    <mergeCell ref="A115:A117"/>
    <mergeCell ref="A113:U113"/>
    <mergeCell ref="I115:I116"/>
    <mergeCell ref="J115:L115"/>
    <mergeCell ref="M115:N115"/>
    <mergeCell ref="O115:O116"/>
    <mergeCell ref="P115:Q115"/>
    <mergeCell ref="R115:R116"/>
    <mergeCell ref="B115:C115"/>
    <mergeCell ref="D115:D116"/>
    <mergeCell ref="E115:E116"/>
    <mergeCell ref="F115:F116"/>
    <mergeCell ref="G115:G116"/>
  </mergeCells>
  <hyperlinks>
    <hyperlink ref="A125" r:id="rId1" display="http://www.pj.gob.pe/"/>
  </hyperlinks>
  <pageMargins left="0.31496062992125984" right="0.31496062992125984" top="1.3385826771653544" bottom="0.74803149606299213" header="0.31496062992125984" footer="0.31496062992125984"/>
  <pageSetup paperSize="9" scale="51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B1:V15"/>
  <sheetViews>
    <sheetView zoomScale="120" zoomScaleNormal="120" workbookViewId="0">
      <selection activeCell="B32" sqref="B32"/>
    </sheetView>
  </sheetViews>
  <sheetFormatPr baseColWidth="10" defaultRowHeight="12.75"/>
  <cols>
    <col min="3" max="3" width="8.85546875" customWidth="1"/>
    <col min="4" max="4" width="7.42578125" customWidth="1"/>
    <col min="5" max="5" width="6" customWidth="1"/>
    <col min="6" max="7" width="4.5703125" customWidth="1"/>
    <col min="8" max="8" width="4.140625" customWidth="1"/>
    <col min="9" max="13" width="4.5703125" customWidth="1"/>
    <col min="14" max="14" width="14" customWidth="1"/>
    <col min="15" max="15" width="5.5703125" customWidth="1"/>
    <col min="16" max="16" width="8.140625" customWidth="1"/>
    <col min="17" max="17" width="6" customWidth="1"/>
    <col min="18" max="18" width="5.42578125" customWidth="1"/>
    <col min="19" max="19" width="7.140625" customWidth="1"/>
    <col min="20" max="20" width="7.5703125" customWidth="1"/>
    <col min="21" max="21" width="6.5703125" customWidth="1"/>
    <col min="22" max="22" width="8.28515625" customWidth="1"/>
  </cols>
  <sheetData>
    <row r="1" spans="2:22">
      <c r="C1" s="42"/>
    </row>
    <row r="2" spans="2:22">
      <c r="C2" s="42"/>
      <c r="D2" s="42"/>
      <c r="E2" s="42"/>
    </row>
    <row r="3" spans="2:22">
      <c r="O3" s="42"/>
    </row>
    <row r="4" spans="2:22">
      <c r="O4" s="42"/>
    </row>
    <row r="5" spans="2:22">
      <c r="O5" s="42"/>
    </row>
    <row r="8" spans="2:22">
      <c r="B8" s="1121" t="s">
        <v>313</v>
      </c>
      <c r="C8" s="1121"/>
      <c r="D8" s="1121"/>
      <c r="E8" s="1121"/>
      <c r="F8" s="1121"/>
      <c r="G8" s="1121"/>
      <c r="H8" s="1121"/>
      <c r="I8" s="1121"/>
      <c r="J8" s="1121"/>
      <c r="K8" s="1121"/>
      <c r="L8" s="1121"/>
      <c r="M8" s="1121"/>
      <c r="N8" s="1121"/>
      <c r="O8" s="1121"/>
      <c r="P8" s="1121"/>
      <c r="Q8" s="1121"/>
      <c r="R8" s="1121"/>
      <c r="S8" s="1121"/>
      <c r="T8" s="1121"/>
      <c r="U8" s="1121"/>
      <c r="V8" s="1121"/>
    </row>
    <row r="9" spans="2:22" ht="13.5" thickBot="1"/>
    <row r="10" spans="2:22">
      <c r="B10" s="1132" t="s">
        <v>163</v>
      </c>
      <c r="C10" s="1135" t="s">
        <v>49</v>
      </c>
      <c r="D10" s="1127"/>
      <c r="E10" s="1136" t="s">
        <v>174</v>
      </c>
      <c r="F10" s="1138" t="s">
        <v>184</v>
      </c>
      <c r="G10" s="1122" t="s">
        <v>176</v>
      </c>
      <c r="H10" s="1122" t="s">
        <v>177</v>
      </c>
      <c r="I10" s="1122" t="s">
        <v>178</v>
      </c>
      <c r="J10" s="1122" t="s">
        <v>185</v>
      </c>
      <c r="K10" s="1124" t="s">
        <v>161</v>
      </c>
      <c r="L10" s="1125"/>
      <c r="M10" s="1126"/>
      <c r="N10" s="1127" t="s">
        <v>183</v>
      </c>
      <c r="O10" s="1127"/>
      <c r="P10" s="1128" t="s">
        <v>155</v>
      </c>
      <c r="Q10" s="1130" t="s">
        <v>175</v>
      </c>
      <c r="R10" s="1131"/>
      <c r="S10" s="1115" t="s">
        <v>182</v>
      </c>
      <c r="T10" s="1117" t="s">
        <v>164</v>
      </c>
      <c r="U10" s="1118"/>
      <c r="V10" s="1119" t="s">
        <v>305</v>
      </c>
    </row>
    <row r="11" spans="2:22" ht="22.5">
      <c r="B11" s="1133"/>
      <c r="C11" s="391" t="s">
        <v>172</v>
      </c>
      <c r="D11" s="386" t="s">
        <v>154</v>
      </c>
      <c r="E11" s="1137"/>
      <c r="F11" s="1139"/>
      <c r="G11" s="1123"/>
      <c r="H11" s="1123"/>
      <c r="I11" s="1123"/>
      <c r="J11" s="1123"/>
      <c r="K11" s="385" t="s">
        <v>179</v>
      </c>
      <c r="L11" s="385" t="s">
        <v>180</v>
      </c>
      <c r="M11" s="385" t="s">
        <v>181</v>
      </c>
      <c r="N11" s="386" t="s">
        <v>172</v>
      </c>
      <c r="O11" s="386" t="s">
        <v>154</v>
      </c>
      <c r="P11" s="1129"/>
      <c r="Q11" s="392" t="s">
        <v>172</v>
      </c>
      <c r="R11" s="393" t="s">
        <v>154</v>
      </c>
      <c r="S11" s="1116"/>
      <c r="T11" s="394" t="s">
        <v>173</v>
      </c>
      <c r="U11" s="395" t="s">
        <v>154</v>
      </c>
      <c r="V11" s="1120"/>
    </row>
    <row r="12" spans="2:22">
      <c r="B12" s="1134"/>
      <c r="C12" s="415" t="s">
        <v>82</v>
      </c>
      <c r="D12" s="413" t="s">
        <v>165</v>
      </c>
      <c r="E12" s="414" t="s">
        <v>166</v>
      </c>
      <c r="F12" s="387" t="s">
        <v>87</v>
      </c>
      <c r="G12" s="388" t="s">
        <v>79</v>
      </c>
      <c r="H12" s="388" t="s">
        <v>80</v>
      </c>
      <c r="I12" s="388" t="s">
        <v>153</v>
      </c>
      <c r="J12" s="388" t="s">
        <v>160</v>
      </c>
      <c r="K12" s="388" t="s">
        <v>162</v>
      </c>
      <c r="L12" s="388" t="s">
        <v>83</v>
      </c>
      <c r="M12" s="388" t="s">
        <v>186</v>
      </c>
      <c r="N12" s="413" t="s">
        <v>187</v>
      </c>
      <c r="O12" s="413" t="s">
        <v>81</v>
      </c>
      <c r="P12" s="414" t="s">
        <v>188</v>
      </c>
      <c r="Q12" s="420" t="s">
        <v>85</v>
      </c>
      <c r="R12" s="421" t="s">
        <v>189</v>
      </c>
      <c r="S12" s="422" t="s">
        <v>190</v>
      </c>
      <c r="T12" s="424" t="s">
        <v>191</v>
      </c>
      <c r="U12" s="425" t="s">
        <v>192</v>
      </c>
      <c r="V12" s="426" t="s">
        <v>193</v>
      </c>
    </row>
    <row r="13" spans="2:22">
      <c r="B13" s="389" t="s">
        <v>208</v>
      </c>
      <c r="C13" s="396">
        <v>2353</v>
      </c>
      <c r="D13" s="397">
        <v>1026</v>
      </c>
      <c r="E13" s="398">
        <f>SUM(C13:D13)</f>
        <v>3379</v>
      </c>
      <c r="F13" s="416">
        <v>294</v>
      </c>
      <c r="G13" s="416">
        <v>338</v>
      </c>
      <c r="H13" s="416">
        <v>1</v>
      </c>
      <c r="I13" s="416">
        <v>1</v>
      </c>
      <c r="J13" s="416">
        <v>62</v>
      </c>
      <c r="K13" s="416">
        <v>32</v>
      </c>
      <c r="L13" s="416">
        <v>10</v>
      </c>
      <c r="M13" s="416">
        <v>5</v>
      </c>
      <c r="N13" s="397">
        <v>745</v>
      </c>
      <c r="O13" s="397">
        <v>2</v>
      </c>
      <c r="P13" s="398">
        <f>SUM(N13:O13)</f>
        <v>747</v>
      </c>
      <c r="Q13" s="407">
        <v>1103</v>
      </c>
      <c r="R13" s="408">
        <v>439</v>
      </c>
      <c r="S13" s="409">
        <f>SUM(Q13:R13)</f>
        <v>1542</v>
      </c>
      <c r="T13" s="402">
        <f t="shared" ref="T13:U14" si="0">+C13-N13-Q13</f>
        <v>505</v>
      </c>
      <c r="U13" s="403">
        <f t="shared" si="0"/>
        <v>585</v>
      </c>
      <c r="V13" s="404">
        <f>+T13+U13</f>
        <v>1090</v>
      </c>
    </row>
    <row r="14" spans="2:22">
      <c r="B14" s="390" t="s">
        <v>203</v>
      </c>
      <c r="C14" s="399">
        <v>1624</v>
      </c>
      <c r="D14" s="400">
        <v>897</v>
      </c>
      <c r="E14" s="401">
        <f t="shared" ref="E14" si="1">SUM(C14:D14)</f>
        <v>2521</v>
      </c>
      <c r="F14" s="417">
        <v>263</v>
      </c>
      <c r="G14" s="416">
        <v>761</v>
      </c>
      <c r="H14" s="416">
        <v>1</v>
      </c>
      <c r="I14" s="416">
        <v>0</v>
      </c>
      <c r="J14" s="416">
        <v>20</v>
      </c>
      <c r="K14" s="416">
        <v>36</v>
      </c>
      <c r="L14" s="416">
        <v>2</v>
      </c>
      <c r="M14" s="418">
        <v>5</v>
      </c>
      <c r="N14" s="412">
        <f>SUM(F14:M14)</f>
        <v>1088</v>
      </c>
      <c r="O14" s="412">
        <v>289</v>
      </c>
      <c r="P14" s="412">
        <f t="shared" ref="P14" si="2">SUM(N14:O14)</f>
        <v>1377</v>
      </c>
      <c r="Q14" s="410">
        <v>0</v>
      </c>
      <c r="R14" s="411">
        <v>678</v>
      </c>
      <c r="S14" s="423">
        <f t="shared" ref="S14" si="3">SUM(Q14:R14)</f>
        <v>678</v>
      </c>
      <c r="T14" s="405">
        <f t="shared" si="0"/>
        <v>536</v>
      </c>
      <c r="U14" s="406">
        <f>D14-O14-R14</f>
        <v>-70</v>
      </c>
      <c r="V14" s="427">
        <f t="shared" ref="V14" si="4">+T14+U14</f>
        <v>466</v>
      </c>
    </row>
    <row r="15" spans="2:22">
      <c r="B15" s="428" t="s">
        <v>316</v>
      </c>
      <c r="F15" s="419"/>
      <c r="G15" s="419"/>
      <c r="H15" s="419"/>
      <c r="I15" s="419"/>
      <c r="J15" s="419"/>
      <c r="K15" s="419"/>
      <c r="L15" s="419"/>
      <c r="M15" s="419"/>
    </row>
  </sheetData>
  <mergeCells count="16">
    <mergeCell ref="S10:S11"/>
    <mergeCell ref="T10:U10"/>
    <mergeCell ref="V10:V11"/>
    <mergeCell ref="B8:V8"/>
    <mergeCell ref="I10:I11"/>
    <mergeCell ref="J10:J11"/>
    <mergeCell ref="K10:M10"/>
    <mergeCell ref="N10:O10"/>
    <mergeCell ref="P10:P11"/>
    <mergeCell ref="Q10:R10"/>
    <mergeCell ref="B10:B12"/>
    <mergeCell ref="C10:D10"/>
    <mergeCell ref="E10:E11"/>
    <mergeCell ref="F10:F11"/>
    <mergeCell ref="G10:G11"/>
    <mergeCell ref="H10:H11"/>
  </mergeCells>
  <pageMargins left="0.31496062992125984" right="0.31496062992125984" top="2.5196850393700787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7:AA31"/>
  <sheetViews>
    <sheetView topLeftCell="B4" workbookViewId="0">
      <selection activeCell="H25" sqref="H25:Z31"/>
    </sheetView>
  </sheetViews>
  <sheetFormatPr baseColWidth="10" defaultRowHeight="12.75"/>
  <cols>
    <col min="2" max="2" width="10.42578125" customWidth="1"/>
    <col min="3" max="3" width="6.5703125" customWidth="1"/>
    <col min="4" max="4" width="7.85546875" customWidth="1"/>
    <col min="5" max="5" width="5.85546875" customWidth="1"/>
    <col min="6" max="6" width="4.28515625" customWidth="1"/>
    <col min="7" max="7" width="5.5703125" customWidth="1"/>
    <col min="8" max="8" width="5.28515625" customWidth="1"/>
    <col min="9" max="9" width="5.85546875" customWidth="1"/>
    <col min="10" max="10" width="5.7109375" customWidth="1"/>
    <col min="11" max="11" width="6.28515625" customWidth="1"/>
    <col min="12" max="12" width="4.42578125" customWidth="1"/>
    <col min="13" max="13" width="5" customWidth="1"/>
    <col min="14" max="15" width="5.28515625" customWidth="1"/>
    <col min="16" max="16" width="7.42578125" customWidth="1"/>
    <col min="17" max="17" width="5.7109375" customWidth="1"/>
    <col min="18" max="18" width="6.42578125" customWidth="1"/>
    <col min="19" max="19" width="7.140625" customWidth="1"/>
    <col min="20" max="20" width="7.28515625" customWidth="1"/>
    <col min="21" max="21" width="6.42578125" customWidth="1"/>
    <col min="22" max="22" width="8" customWidth="1"/>
    <col min="23" max="23" width="6.85546875" customWidth="1"/>
    <col min="24" max="24" width="5.7109375" customWidth="1"/>
    <col min="25" max="25" width="7.140625" customWidth="1"/>
  </cols>
  <sheetData>
    <row r="7" spans="2:22">
      <c r="B7" s="1121" t="s">
        <v>313</v>
      </c>
      <c r="C7" s="1121"/>
      <c r="D7" s="1121"/>
      <c r="E7" s="1121"/>
      <c r="F7" s="1121"/>
      <c r="G7" s="1121"/>
      <c r="H7" s="1121"/>
      <c r="I7" s="1121"/>
      <c r="J7" s="1121"/>
      <c r="K7" s="1121"/>
      <c r="L7" s="1121"/>
      <c r="M7" s="1121"/>
      <c r="N7" s="1121"/>
      <c r="O7" s="1121"/>
      <c r="P7" s="1121"/>
      <c r="Q7" s="1121"/>
      <c r="R7" s="1121"/>
      <c r="S7" s="1121"/>
      <c r="T7" s="1121"/>
      <c r="U7" s="1121"/>
      <c r="V7" s="1121"/>
    </row>
    <row r="8" spans="2:22" ht="13.5" thickBot="1"/>
    <row r="9" spans="2:22" ht="12.75" customHeight="1">
      <c r="B9" s="1132" t="s">
        <v>163</v>
      </c>
      <c r="C9" s="1135" t="s">
        <v>49</v>
      </c>
      <c r="D9" s="1127"/>
      <c r="E9" s="1136" t="s">
        <v>174</v>
      </c>
      <c r="F9" s="1138" t="s">
        <v>184</v>
      </c>
      <c r="G9" s="1122" t="s">
        <v>176</v>
      </c>
      <c r="H9" s="1122" t="s">
        <v>177</v>
      </c>
      <c r="I9" s="1122" t="s">
        <v>178</v>
      </c>
      <c r="J9" s="1122" t="s">
        <v>317</v>
      </c>
      <c r="K9" s="1124" t="s">
        <v>161</v>
      </c>
      <c r="L9" s="1125"/>
      <c r="M9" s="1126"/>
      <c r="N9" s="1127" t="s">
        <v>183</v>
      </c>
      <c r="O9" s="1127"/>
      <c r="P9" s="1128" t="s">
        <v>155</v>
      </c>
      <c r="Q9" s="1130" t="s">
        <v>175</v>
      </c>
      <c r="R9" s="1131"/>
      <c r="S9" s="1115" t="s">
        <v>182</v>
      </c>
      <c r="T9" s="1117" t="s">
        <v>164</v>
      </c>
      <c r="U9" s="1118"/>
      <c r="V9" s="1140" t="s">
        <v>315</v>
      </c>
    </row>
    <row r="10" spans="2:22" ht="30.75" customHeight="1">
      <c r="B10" s="1133"/>
      <c r="C10" s="391" t="s">
        <v>172</v>
      </c>
      <c r="D10" s="386" t="s">
        <v>154</v>
      </c>
      <c r="E10" s="1137"/>
      <c r="F10" s="1139"/>
      <c r="G10" s="1123"/>
      <c r="H10" s="1123"/>
      <c r="I10" s="1123"/>
      <c r="J10" s="1123"/>
      <c r="K10" s="385" t="s">
        <v>304</v>
      </c>
      <c r="L10" s="385" t="s">
        <v>180</v>
      </c>
      <c r="M10" s="385" t="s">
        <v>181</v>
      </c>
      <c r="N10" s="386" t="s">
        <v>172</v>
      </c>
      <c r="O10" s="386" t="s">
        <v>154</v>
      </c>
      <c r="P10" s="1129"/>
      <c r="Q10" s="392" t="s">
        <v>172</v>
      </c>
      <c r="R10" s="393" t="s">
        <v>154</v>
      </c>
      <c r="S10" s="1116"/>
      <c r="T10" s="394" t="s">
        <v>173</v>
      </c>
      <c r="U10" s="395" t="s">
        <v>154</v>
      </c>
      <c r="V10" s="1141"/>
    </row>
    <row r="11" spans="2:22">
      <c r="B11" s="1134"/>
      <c r="C11" s="415" t="s">
        <v>82</v>
      </c>
      <c r="D11" s="413" t="s">
        <v>165</v>
      </c>
      <c r="E11" s="413" t="s">
        <v>166</v>
      </c>
      <c r="F11" s="431" t="s">
        <v>87</v>
      </c>
      <c r="G11" s="431" t="s">
        <v>79</v>
      </c>
      <c r="H11" s="431" t="s">
        <v>80</v>
      </c>
      <c r="I11" s="431" t="s">
        <v>153</v>
      </c>
      <c r="J11" s="431" t="s">
        <v>160</v>
      </c>
      <c r="K11" s="431" t="s">
        <v>162</v>
      </c>
      <c r="L11" s="431" t="s">
        <v>83</v>
      </c>
      <c r="M11" s="431" t="s">
        <v>186</v>
      </c>
      <c r="N11" s="429" t="s">
        <v>187</v>
      </c>
      <c r="O11" s="413" t="s">
        <v>81</v>
      </c>
      <c r="P11" s="429" t="s">
        <v>188</v>
      </c>
      <c r="Q11" s="430" t="s">
        <v>85</v>
      </c>
      <c r="R11" s="430" t="s">
        <v>189</v>
      </c>
      <c r="S11" s="422" t="s">
        <v>190</v>
      </c>
      <c r="T11" s="424" t="s">
        <v>191</v>
      </c>
      <c r="U11" s="425" t="s">
        <v>192</v>
      </c>
      <c r="V11" s="426" t="s">
        <v>193</v>
      </c>
    </row>
    <row r="12" spans="2:22">
      <c r="B12" s="390" t="s">
        <v>203</v>
      </c>
      <c r="C12" s="399">
        <v>1624</v>
      </c>
      <c r="D12" s="400">
        <v>897</v>
      </c>
      <c r="E12" s="401">
        <f t="shared" ref="E12" si="0">SUM(C12:D12)</f>
        <v>2521</v>
      </c>
      <c r="F12" s="417">
        <v>263</v>
      </c>
      <c r="G12" s="416">
        <v>761</v>
      </c>
      <c r="H12" s="416">
        <v>1</v>
      </c>
      <c r="I12" s="416">
        <v>0</v>
      </c>
      <c r="J12" s="416">
        <v>20</v>
      </c>
      <c r="K12" s="416">
        <v>36</v>
      </c>
      <c r="L12" s="416">
        <v>2</v>
      </c>
      <c r="M12" s="418">
        <v>5</v>
      </c>
      <c r="N12" s="412">
        <f>SUM(F12:M12)</f>
        <v>1088</v>
      </c>
      <c r="O12" s="412">
        <v>289</v>
      </c>
      <c r="P12" s="412">
        <f t="shared" ref="P12" si="1">SUM(N12:O12)</f>
        <v>1377</v>
      </c>
      <c r="Q12" s="410">
        <v>0</v>
      </c>
      <c r="R12" s="411">
        <v>678</v>
      </c>
      <c r="S12" s="423">
        <f t="shared" ref="S12" si="2">SUM(Q12:R12)</f>
        <v>678</v>
      </c>
      <c r="T12" s="405">
        <f t="shared" ref="T12" si="3">+C12-N12-Q12</f>
        <v>536</v>
      </c>
      <c r="U12" s="406">
        <f>D12-O12-R12</f>
        <v>-70</v>
      </c>
      <c r="V12" s="427">
        <f t="shared" ref="V12" si="4">+T12+U12</f>
        <v>466</v>
      </c>
    </row>
    <row r="13" spans="2:22">
      <c r="B13" s="428" t="s">
        <v>316</v>
      </c>
      <c r="F13" s="419"/>
      <c r="G13" s="419"/>
      <c r="H13" s="419"/>
      <c r="I13" s="419"/>
      <c r="J13" s="419"/>
      <c r="K13" s="419"/>
      <c r="L13" s="419"/>
      <c r="M13" s="419"/>
    </row>
    <row r="16" spans="2:22">
      <c r="B16" s="1121" t="s">
        <v>313</v>
      </c>
      <c r="C16" s="1121"/>
      <c r="D16" s="1121"/>
      <c r="E16" s="1121"/>
      <c r="F16" s="1121"/>
      <c r="G16" s="1121"/>
      <c r="H16" s="1121"/>
      <c r="I16" s="1121"/>
      <c r="J16" s="1121"/>
      <c r="K16" s="1121"/>
      <c r="L16" s="1121"/>
      <c r="M16" s="1121"/>
      <c r="N16" s="1121"/>
      <c r="O16" s="1121"/>
      <c r="P16" s="1121"/>
      <c r="Q16" s="1121"/>
      <c r="R16" s="1121"/>
      <c r="S16" s="1121"/>
      <c r="T16" s="1121"/>
      <c r="U16" s="1121"/>
      <c r="V16" s="1121"/>
    </row>
    <row r="17" spans="2:27" ht="13.5" thickBot="1"/>
    <row r="18" spans="2:27" ht="12.75" customHeight="1">
      <c r="B18" s="1132" t="s">
        <v>163</v>
      </c>
      <c r="C18" s="1135" t="s">
        <v>49</v>
      </c>
      <c r="D18" s="1127"/>
      <c r="E18" s="1136" t="s">
        <v>174</v>
      </c>
      <c r="F18" s="1138" t="s">
        <v>184</v>
      </c>
      <c r="G18" s="1122" t="s">
        <v>176</v>
      </c>
      <c r="H18" s="1122" t="s">
        <v>177</v>
      </c>
      <c r="I18" s="1122" t="s">
        <v>178</v>
      </c>
      <c r="J18" s="1122" t="s">
        <v>317</v>
      </c>
      <c r="K18" s="1124" t="s">
        <v>161</v>
      </c>
      <c r="L18" s="1125"/>
      <c r="M18" s="1126"/>
      <c r="N18" s="1127" t="s">
        <v>183</v>
      </c>
      <c r="O18" s="1127"/>
      <c r="P18" s="1128" t="s">
        <v>155</v>
      </c>
      <c r="Q18" s="1130" t="s">
        <v>175</v>
      </c>
      <c r="R18" s="1131"/>
      <c r="S18" s="1115" t="s">
        <v>182</v>
      </c>
      <c r="T18" s="1117" t="s">
        <v>164</v>
      </c>
      <c r="U18" s="1118"/>
      <c r="V18" s="1140" t="s">
        <v>315</v>
      </c>
    </row>
    <row r="19" spans="2:27" ht="33.75">
      <c r="B19" s="1133"/>
      <c r="C19" s="391" t="s">
        <v>172</v>
      </c>
      <c r="D19" s="386" t="s">
        <v>154</v>
      </c>
      <c r="E19" s="1137"/>
      <c r="F19" s="1139"/>
      <c r="G19" s="1123"/>
      <c r="H19" s="1123"/>
      <c r="I19" s="1123"/>
      <c r="J19" s="1123"/>
      <c r="K19" s="385" t="s">
        <v>304</v>
      </c>
      <c r="L19" s="385" t="s">
        <v>180</v>
      </c>
      <c r="M19" s="385" t="s">
        <v>181</v>
      </c>
      <c r="N19" s="386" t="s">
        <v>172</v>
      </c>
      <c r="O19" s="386" t="s">
        <v>154</v>
      </c>
      <c r="P19" s="1129"/>
      <c r="Q19" s="392" t="s">
        <v>172</v>
      </c>
      <c r="R19" s="393" t="s">
        <v>154</v>
      </c>
      <c r="S19" s="1116"/>
      <c r="T19" s="394" t="s">
        <v>173</v>
      </c>
      <c r="U19" s="395" t="s">
        <v>154</v>
      </c>
      <c r="V19" s="1141"/>
    </row>
    <row r="20" spans="2:27">
      <c r="B20" s="1134"/>
      <c r="C20" s="415" t="s">
        <v>82</v>
      </c>
      <c r="D20" s="413" t="s">
        <v>165</v>
      </c>
      <c r="E20" s="413" t="s">
        <v>166</v>
      </c>
      <c r="F20" s="431" t="s">
        <v>87</v>
      </c>
      <c r="G20" s="431" t="s">
        <v>79</v>
      </c>
      <c r="H20" s="431" t="s">
        <v>80</v>
      </c>
      <c r="I20" s="431" t="s">
        <v>153</v>
      </c>
      <c r="J20" s="431" t="s">
        <v>160</v>
      </c>
      <c r="K20" s="431" t="s">
        <v>162</v>
      </c>
      <c r="L20" s="431" t="s">
        <v>83</v>
      </c>
      <c r="M20" s="431" t="s">
        <v>186</v>
      </c>
      <c r="N20" s="429" t="s">
        <v>187</v>
      </c>
      <c r="O20" s="413" t="s">
        <v>81</v>
      </c>
      <c r="P20" s="429" t="s">
        <v>188</v>
      </c>
      <c r="Q20" s="430" t="s">
        <v>85</v>
      </c>
      <c r="R20" s="430" t="s">
        <v>189</v>
      </c>
      <c r="S20" s="422" t="s">
        <v>190</v>
      </c>
      <c r="T20" s="424" t="s">
        <v>191</v>
      </c>
      <c r="U20" s="425" t="s">
        <v>192</v>
      </c>
      <c r="V20" s="426" t="s">
        <v>193</v>
      </c>
    </row>
    <row r="21" spans="2:27">
      <c r="B21" s="390" t="s">
        <v>203</v>
      </c>
      <c r="C21" s="399">
        <v>1624</v>
      </c>
      <c r="D21" s="400">
        <v>897</v>
      </c>
      <c r="E21" s="401">
        <f t="shared" ref="E21" si="5">SUM(C21:D21)</f>
        <v>2521</v>
      </c>
      <c r="F21" s="417">
        <v>263</v>
      </c>
      <c r="G21" s="416">
        <v>761</v>
      </c>
      <c r="H21" s="416">
        <v>1</v>
      </c>
      <c r="I21" s="416">
        <v>0</v>
      </c>
      <c r="J21" s="416">
        <v>20</v>
      </c>
      <c r="K21" s="416">
        <v>36</v>
      </c>
      <c r="L21" s="416">
        <v>2</v>
      </c>
      <c r="M21" s="418">
        <v>5</v>
      </c>
      <c r="N21" s="412">
        <f>SUM(F21:M21)</f>
        <v>1088</v>
      </c>
      <c r="O21" s="412">
        <v>289</v>
      </c>
      <c r="P21" s="412">
        <f t="shared" ref="P21" si="6">SUM(N21:O21)</f>
        <v>1377</v>
      </c>
      <c r="Q21" s="410">
        <v>0</v>
      </c>
      <c r="R21" s="411">
        <v>678</v>
      </c>
      <c r="S21" s="423">
        <f t="shared" ref="S21" si="7">SUM(Q21:R21)</f>
        <v>678</v>
      </c>
      <c r="T21" s="405">
        <f t="shared" ref="T21" si="8">+C21-N21-Q21</f>
        <v>536</v>
      </c>
      <c r="U21" s="406">
        <f>D21-O21-R21</f>
        <v>-70</v>
      </c>
      <c r="V21" s="427">
        <f t="shared" ref="V21" si="9">+T21+U21</f>
        <v>466</v>
      </c>
    </row>
    <row r="22" spans="2:27">
      <c r="B22" s="428" t="s">
        <v>316</v>
      </c>
      <c r="F22" s="419"/>
      <c r="G22" s="419"/>
      <c r="H22" s="419"/>
      <c r="I22" s="419"/>
      <c r="J22" s="419"/>
      <c r="K22" s="419"/>
      <c r="L22" s="419"/>
      <c r="M22" s="419"/>
    </row>
    <row r="23" spans="2:27">
      <c r="D23" s="384"/>
    </row>
    <row r="25" spans="2:27">
      <c r="H25" s="1121" t="s">
        <v>313</v>
      </c>
      <c r="I25" s="1121"/>
      <c r="J25" s="1121"/>
      <c r="K25" s="1121"/>
      <c r="L25" s="1121"/>
      <c r="M25" s="1121"/>
      <c r="N25" s="1121"/>
      <c r="O25" s="1121"/>
      <c r="P25" s="1121"/>
      <c r="Q25" s="1121"/>
      <c r="R25" s="1121"/>
      <c r="S25" s="1121"/>
      <c r="T25" s="1121"/>
      <c r="U25" s="1121"/>
      <c r="V25" s="1121"/>
      <c r="W25" s="1121"/>
      <c r="X25" s="1121"/>
      <c r="Y25" s="1121"/>
      <c r="Z25" s="1121"/>
    </row>
    <row r="26" spans="2:27" ht="13.5" thickBot="1"/>
    <row r="27" spans="2:27" ht="36.75" customHeight="1">
      <c r="H27" s="1132" t="s">
        <v>163</v>
      </c>
      <c r="I27" s="1135" t="s">
        <v>49</v>
      </c>
      <c r="J27" s="1127"/>
      <c r="K27" s="1136" t="s">
        <v>174</v>
      </c>
      <c r="L27" s="1138" t="s">
        <v>184</v>
      </c>
      <c r="M27" s="1122" t="s">
        <v>176</v>
      </c>
      <c r="N27" s="1122" t="s">
        <v>177</v>
      </c>
      <c r="O27" s="1122" t="s">
        <v>178</v>
      </c>
      <c r="P27" s="1122" t="s">
        <v>317</v>
      </c>
      <c r="Q27" s="1124" t="s">
        <v>161</v>
      </c>
      <c r="R27" s="1125"/>
      <c r="S27" s="1126"/>
      <c r="T27" s="1127" t="s">
        <v>183</v>
      </c>
      <c r="U27" s="1127"/>
      <c r="V27" s="1128" t="s">
        <v>155</v>
      </c>
      <c r="W27" s="1130" t="s">
        <v>175</v>
      </c>
      <c r="X27" s="1131"/>
      <c r="Y27" s="1115" t="s">
        <v>182</v>
      </c>
      <c r="Z27" s="433" t="s">
        <v>164</v>
      </c>
      <c r="AA27" s="432"/>
    </row>
    <row r="28" spans="2:27">
      <c r="H28" s="1133"/>
      <c r="I28" s="391" t="s">
        <v>172</v>
      </c>
      <c r="J28" s="386" t="s">
        <v>154</v>
      </c>
      <c r="K28" s="1137"/>
      <c r="L28" s="1139"/>
      <c r="M28" s="1123"/>
      <c r="N28" s="1123"/>
      <c r="O28" s="1123"/>
      <c r="P28" s="1123"/>
      <c r="Q28" s="385" t="s">
        <v>304</v>
      </c>
      <c r="R28" s="385" t="s">
        <v>180</v>
      </c>
      <c r="S28" s="385" t="s">
        <v>181</v>
      </c>
      <c r="T28" s="386" t="s">
        <v>172</v>
      </c>
      <c r="U28" s="386" t="s">
        <v>154</v>
      </c>
      <c r="V28" s="1129"/>
      <c r="W28" s="392" t="s">
        <v>172</v>
      </c>
      <c r="X28" s="393" t="s">
        <v>154</v>
      </c>
      <c r="Y28" s="1116"/>
      <c r="Z28" s="394" t="s">
        <v>173</v>
      </c>
    </row>
    <row r="29" spans="2:27">
      <c r="H29" s="1134"/>
      <c r="I29" s="415" t="s">
        <v>82</v>
      </c>
      <c r="J29" s="413" t="s">
        <v>165</v>
      </c>
      <c r="K29" s="413" t="s">
        <v>166</v>
      </c>
      <c r="L29" s="431" t="s">
        <v>87</v>
      </c>
      <c r="M29" s="431" t="s">
        <v>79</v>
      </c>
      <c r="N29" s="431" t="s">
        <v>80</v>
      </c>
      <c r="O29" s="431" t="s">
        <v>153</v>
      </c>
      <c r="P29" s="431" t="s">
        <v>160</v>
      </c>
      <c r="Q29" s="431" t="s">
        <v>162</v>
      </c>
      <c r="R29" s="431" t="s">
        <v>83</v>
      </c>
      <c r="S29" s="431" t="s">
        <v>186</v>
      </c>
      <c r="T29" s="429" t="s">
        <v>187</v>
      </c>
      <c r="U29" s="413" t="s">
        <v>81</v>
      </c>
      <c r="V29" s="429" t="s">
        <v>188</v>
      </c>
      <c r="W29" s="430" t="s">
        <v>85</v>
      </c>
      <c r="X29" s="430" t="s">
        <v>189</v>
      </c>
      <c r="Y29" s="422" t="s">
        <v>190</v>
      </c>
      <c r="Z29" s="424" t="s">
        <v>191</v>
      </c>
    </row>
    <row r="30" spans="2:27" ht="25.5">
      <c r="H30" s="390" t="s">
        <v>203</v>
      </c>
      <c r="I30" s="399">
        <v>1624</v>
      </c>
      <c r="J30" s="400">
        <v>897</v>
      </c>
      <c r="K30" s="401">
        <f t="shared" ref="K30" si="10">SUM(I30:J30)</f>
        <v>2521</v>
      </c>
      <c r="L30" s="417">
        <v>263</v>
      </c>
      <c r="M30" s="416">
        <v>761</v>
      </c>
      <c r="N30" s="416">
        <v>1</v>
      </c>
      <c r="O30" s="416">
        <v>0</v>
      </c>
      <c r="P30" s="416">
        <v>20</v>
      </c>
      <c r="Q30" s="416">
        <v>36</v>
      </c>
      <c r="R30" s="416">
        <v>2</v>
      </c>
      <c r="S30" s="418">
        <v>5</v>
      </c>
      <c r="T30" s="412">
        <f>SUM(L30:S30)</f>
        <v>1088</v>
      </c>
      <c r="U30" s="412">
        <v>289</v>
      </c>
      <c r="V30" s="412">
        <f t="shared" ref="V30" si="11">SUM(T30:U30)</f>
        <v>1377</v>
      </c>
      <c r="W30" s="410">
        <v>0</v>
      </c>
      <c r="X30" s="411">
        <v>678</v>
      </c>
      <c r="Y30" s="423">
        <f t="shared" ref="Y30" si="12">SUM(W30:X30)</f>
        <v>678</v>
      </c>
      <c r="Z30" s="405">
        <f t="shared" ref="Z30" si="13">+I30-T30-W30</f>
        <v>536</v>
      </c>
    </row>
    <row r="31" spans="2:27">
      <c r="H31" s="428" t="s">
        <v>316</v>
      </c>
      <c r="L31" s="419"/>
      <c r="M31" s="419"/>
      <c r="N31" s="419"/>
      <c r="O31" s="419"/>
      <c r="P31" s="419"/>
      <c r="Q31" s="419"/>
      <c r="R31" s="419"/>
      <c r="S31" s="419"/>
    </row>
  </sheetData>
  <mergeCells count="46">
    <mergeCell ref="V9:V10"/>
    <mergeCell ref="B7:V7"/>
    <mergeCell ref="B9:B11"/>
    <mergeCell ref="C9:D9"/>
    <mergeCell ref="E9:E10"/>
    <mergeCell ref="F9:F10"/>
    <mergeCell ref="G9:G10"/>
    <mergeCell ref="H9:H10"/>
    <mergeCell ref="I9:I10"/>
    <mergeCell ref="J9:J10"/>
    <mergeCell ref="K9:M9"/>
    <mergeCell ref="N9:O9"/>
    <mergeCell ref="P9:P10"/>
    <mergeCell ref="Q9:R9"/>
    <mergeCell ref="S9:S10"/>
    <mergeCell ref="T9:U9"/>
    <mergeCell ref="B16:V16"/>
    <mergeCell ref="B18:B20"/>
    <mergeCell ref="C18:D18"/>
    <mergeCell ref="E18:E19"/>
    <mergeCell ref="F18:F19"/>
    <mergeCell ref="G18:G19"/>
    <mergeCell ref="H18:H19"/>
    <mergeCell ref="I18:I19"/>
    <mergeCell ref="J18:J19"/>
    <mergeCell ref="K18:M18"/>
    <mergeCell ref="N18:O18"/>
    <mergeCell ref="P18:P19"/>
    <mergeCell ref="Q18:R18"/>
    <mergeCell ref="S18:S19"/>
    <mergeCell ref="T18:U18"/>
    <mergeCell ref="V18:V19"/>
    <mergeCell ref="H25:Z25"/>
    <mergeCell ref="H27:H29"/>
    <mergeCell ref="I27:J27"/>
    <mergeCell ref="K27:K28"/>
    <mergeCell ref="L27:L28"/>
    <mergeCell ref="M27:M28"/>
    <mergeCell ref="N27:N28"/>
    <mergeCell ref="O27:O28"/>
    <mergeCell ref="P27:P28"/>
    <mergeCell ref="Q27:S27"/>
    <mergeCell ref="T27:U27"/>
    <mergeCell ref="V27:V28"/>
    <mergeCell ref="W27:X27"/>
    <mergeCell ref="Y27:Y2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3:Z10"/>
  <sheetViews>
    <sheetView topLeftCell="G1" zoomScale="202" zoomScaleNormal="202" workbookViewId="0">
      <selection activeCell="S17" sqref="S17"/>
    </sheetView>
  </sheetViews>
  <sheetFormatPr baseColWidth="10" defaultRowHeight="12.75"/>
  <cols>
    <col min="2" max="2" width="7.85546875" customWidth="1"/>
    <col min="3" max="3" width="6" customWidth="1"/>
    <col min="4" max="4" width="6.5703125" customWidth="1"/>
    <col min="5" max="5" width="6" customWidth="1"/>
    <col min="6" max="6" width="5.85546875" customWidth="1"/>
    <col min="7" max="7" width="5.5703125" customWidth="1"/>
    <col min="8" max="8" width="7" customWidth="1"/>
    <col min="9" max="9" width="6" customWidth="1"/>
    <col min="10" max="10" width="6.42578125" customWidth="1"/>
    <col min="11" max="11" width="6.28515625" customWidth="1"/>
    <col min="12" max="12" width="6.42578125" customWidth="1"/>
    <col min="13" max="13" width="4" customWidth="1"/>
    <col min="14" max="14" width="5" customWidth="1"/>
    <col min="16" max="16" width="8.5703125" customWidth="1"/>
    <col min="17" max="17" width="6" customWidth="1"/>
    <col min="18" max="18" width="6.28515625" customWidth="1"/>
  </cols>
  <sheetData>
    <row r="3" spans="2:26" ht="13.5" thickBot="1"/>
    <row r="4" spans="2:26" ht="14.25" thickTop="1" thickBot="1">
      <c r="B4" s="1143" t="s">
        <v>318</v>
      </c>
      <c r="C4" s="1144"/>
      <c r="D4" s="1144"/>
      <c r="E4" s="1144"/>
      <c r="F4" s="1144"/>
      <c r="G4" s="1144"/>
      <c r="H4" s="1144"/>
      <c r="I4" s="1144"/>
      <c r="J4" s="1144"/>
      <c r="K4" s="1144"/>
      <c r="L4" s="1144"/>
      <c r="M4" s="1144"/>
      <c r="N4" s="1144"/>
      <c r="O4" s="1144"/>
      <c r="P4" s="1144"/>
      <c r="Q4" s="1144"/>
      <c r="R4" s="1144"/>
      <c r="S4" s="1144"/>
      <c r="T4" s="1144"/>
      <c r="U4" s="1144"/>
      <c r="V4" s="1144"/>
      <c r="W4" s="1144"/>
      <c r="X4" s="1144"/>
      <c r="Y4" s="1144"/>
      <c r="Z4" s="1145"/>
    </row>
    <row r="5" spans="2:26" ht="33" customHeight="1" thickBot="1">
      <c r="B5" s="1146" t="s">
        <v>319</v>
      </c>
      <c r="C5" s="1147"/>
      <c r="D5" s="1147"/>
      <c r="E5" s="1147"/>
      <c r="F5" s="1147"/>
      <c r="G5" s="1147"/>
      <c r="H5" s="1147"/>
      <c r="I5" s="1147"/>
      <c r="J5" s="1147"/>
      <c r="K5" s="1147"/>
      <c r="L5" s="1147"/>
      <c r="M5" s="1147"/>
      <c r="N5" s="1148"/>
      <c r="O5" s="435"/>
      <c r="P5" s="1149" t="s">
        <v>320</v>
      </c>
      <c r="Q5" s="1150"/>
      <c r="R5" s="1150"/>
      <c r="S5" s="1151"/>
      <c r="T5" s="434"/>
      <c r="U5" s="1152" t="s">
        <v>321</v>
      </c>
      <c r="V5" s="1153"/>
      <c r="W5" s="1154"/>
      <c r="X5" s="434"/>
      <c r="Y5" s="1155" t="s">
        <v>322</v>
      </c>
      <c r="Z5" s="1155" t="s">
        <v>323</v>
      </c>
    </row>
    <row r="6" spans="2:26" ht="16.5" customHeight="1" thickTop="1" thickBot="1">
      <c r="B6" s="1158" t="s">
        <v>324</v>
      </c>
      <c r="C6" s="1159"/>
      <c r="D6" s="1159"/>
      <c r="E6" s="1159"/>
      <c r="F6" s="1159"/>
      <c r="G6" s="1159"/>
      <c r="H6" s="1159"/>
      <c r="I6" s="1159"/>
      <c r="J6" s="1159"/>
      <c r="K6" s="1159"/>
      <c r="L6" s="1159"/>
      <c r="M6" s="1159"/>
      <c r="N6" s="1160"/>
      <c r="O6" s="435"/>
      <c r="P6" s="1161" t="s">
        <v>283</v>
      </c>
      <c r="Q6" s="1163" t="s">
        <v>325</v>
      </c>
      <c r="R6" s="1165" t="s">
        <v>284</v>
      </c>
      <c r="S6" s="1165" t="s">
        <v>326</v>
      </c>
      <c r="T6" s="434"/>
      <c r="U6" s="1167" t="s">
        <v>327</v>
      </c>
      <c r="V6" s="1167" t="s">
        <v>328</v>
      </c>
      <c r="W6" s="1167" t="s">
        <v>329</v>
      </c>
      <c r="X6" s="434"/>
      <c r="Y6" s="1156"/>
      <c r="Z6" s="1156"/>
    </row>
    <row r="7" spans="2:26" ht="16.5" thickTop="1" thickBot="1">
      <c r="B7" s="436" t="s">
        <v>79</v>
      </c>
      <c r="C7" s="437" t="s">
        <v>80</v>
      </c>
      <c r="D7" s="437" t="s">
        <v>81</v>
      </c>
      <c r="E7" s="437" t="s">
        <v>82</v>
      </c>
      <c r="F7" s="437" t="s">
        <v>81</v>
      </c>
      <c r="G7" s="437" t="s">
        <v>83</v>
      </c>
      <c r="H7" s="437" t="s">
        <v>83</v>
      </c>
      <c r="I7" s="437" t="s">
        <v>82</v>
      </c>
      <c r="J7" s="437" t="s">
        <v>84</v>
      </c>
      <c r="K7" s="437" t="s">
        <v>85</v>
      </c>
      <c r="L7" s="437" t="s">
        <v>86</v>
      </c>
      <c r="M7" s="437" t="s">
        <v>87</v>
      </c>
      <c r="N7" s="438" t="s">
        <v>1</v>
      </c>
      <c r="O7" s="435"/>
      <c r="P7" s="1162"/>
      <c r="Q7" s="1164"/>
      <c r="R7" s="1166"/>
      <c r="S7" s="1166"/>
      <c r="T7" s="434"/>
      <c r="U7" s="1168"/>
      <c r="V7" s="1168"/>
      <c r="W7" s="1168"/>
      <c r="X7" s="434"/>
      <c r="Y7" s="1157"/>
      <c r="Z7" s="1157"/>
    </row>
    <row r="8" spans="2:26" ht="22.5" customHeight="1" thickBot="1">
      <c r="B8" s="439">
        <v>98</v>
      </c>
      <c r="C8" s="440">
        <v>11</v>
      </c>
      <c r="D8" s="440">
        <v>67</v>
      </c>
      <c r="E8" s="440">
        <v>123</v>
      </c>
      <c r="F8" s="440">
        <v>73</v>
      </c>
      <c r="G8" s="440">
        <v>44</v>
      </c>
      <c r="H8" s="440">
        <v>113</v>
      </c>
      <c r="I8" s="440">
        <v>95</v>
      </c>
      <c r="J8" s="440">
        <v>122</v>
      </c>
      <c r="K8" s="440">
        <v>111</v>
      </c>
      <c r="L8" s="440">
        <v>121</v>
      </c>
      <c r="M8" s="440">
        <v>110</v>
      </c>
      <c r="N8" s="441">
        <v>1088</v>
      </c>
      <c r="O8" s="435"/>
      <c r="P8" s="442">
        <v>536</v>
      </c>
      <c r="Q8" s="443">
        <v>0</v>
      </c>
      <c r="R8" s="444">
        <v>-70</v>
      </c>
      <c r="S8" s="445">
        <v>566</v>
      </c>
      <c r="T8" s="434"/>
      <c r="U8" s="446">
        <v>600</v>
      </c>
      <c r="V8" s="447">
        <v>600</v>
      </c>
      <c r="W8" s="448">
        <v>55</v>
      </c>
      <c r="X8" s="434"/>
      <c r="Y8" s="449"/>
      <c r="Z8" s="450">
        <v>488</v>
      </c>
    </row>
    <row r="9" spans="2:26" ht="21.75" customHeight="1" thickBot="1">
      <c r="B9" s="1169" t="s">
        <v>330</v>
      </c>
      <c r="C9" s="1170"/>
      <c r="D9" s="1170"/>
      <c r="E9" s="1170"/>
      <c r="F9" s="1170"/>
      <c r="G9" s="1170"/>
      <c r="H9" s="1170"/>
      <c r="I9" s="1170"/>
      <c r="J9" s="1170"/>
      <c r="K9" s="1170"/>
      <c r="L9" s="1170"/>
      <c r="M9" s="1170"/>
      <c r="N9" s="451">
        <v>1088</v>
      </c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</row>
    <row r="10" spans="2:26" ht="15.75" thickTop="1">
      <c r="B10" s="1142" t="s">
        <v>331</v>
      </c>
      <c r="C10" s="1142"/>
      <c r="D10" s="1142"/>
      <c r="E10" s="1142"/>
      <c r="F10" s="1142"/>
      <c r="G10" s="1142"/>
      <c r="H10" s="1142"/>
      <c r="I10" s="1142"/>
      <c r="J10" s="1142"/>
      <c r="K10" s="1142"/>
      <c r="L10" s="1142"/>
      <c r="M10" s="1142"/>
      <c r="N10" s="1142"/>
      <c r="O10" s="434"/>
      <c r="P10" s="434"/>
      <c r="Q10" s="434"/>
      <c r="R10" s="434"/>
      <c r="S10" s="434"/>
      <c r="T10" s="434"/>
      <c r="U10" s="434"/>
      <c r="V10" s="434"/>
      <c r="W10" s="435"/>
      <c r="X10" s="434"/>
      <c r="Y10" s="434"/>
      <c r="Z10" s="434"/>
    </row>
  </sheetData>
  <mergeCells count="16">
    <mergeCell ref="B10:N10"/>
    <mergeCell ref="B4:Z4"/>
    <mergeCell ref="B5:N5"/>
    <mergeCell ref="P5:S5"/>
    <mergeCell ref="U5:W5"/>
    <mergeCell ref="Y5:Y7"/>
    <mergeCell ref="Z5:Z7"/>
    <mergeCell ref="B6:N6"/>
    <mergeCell ref="P6:P7"/>
    <mergeCell ref="Q6:Q7"/>
    <mergeCell ref="R6:R7"/>
    <mergeCell ref="S6:S7"/>
    <mergeCell ref="U6:U7"/>
    <mergeCell ref="V6:V7"/>
    <mergeCell ref="W6:W7"/>
    <mergeCell ref="B9:M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3. Ejecución Pptal Fuentes.</vt:lpstr>
      <vt:lpstr>13. Logística - Procesos</vt:lpstr>
      <vt:lpstr>20. Carga y Producción Judi (e)</vt:lpstr>
      <vt:lpstr>BOLETIN</vt:lpstr>
      <vt:lpstr>NCPP </vt:lpstr>
      <vt:lpstr>MODULO VIOLENCIA</vt:lpstr>
      <vt:lpstr>Hoja2</vt:lpstr>
      <vt:lpstr>Hoja3</vt:lpstr>
      <vt:lpstr>Hoja4</vt:lpstr>
      <vt:lpstr>'13. Logística - Procesos'!Área_de_impresión</vt:lpstr>
      <vt:lpstr>'20. Carga y Producción Judi (e)'!Área_de_impresión</vt:lpstr>
      <vt:lpstr>'3. Ejecución Pptal Fuentes.'!Área_de_impresión</vt:lpstr>
      <vt:lpstr>BOLETIN!Área_de_impresión</vt:lpstr>
      <vt:lpstr>'MODULO VIOLENCIA'!Área_de_impresión</vt:lpstr>
      <vt:lpstr>'NCPP '!Área_de_impresión</vt:lpstr>
    </vt:vector>
  </TitlesOfParts>
  <Company>soporte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CORTE SUPERIOR DE JUSTICIA DE JUNIN</cp:lastModifiedBy>
  <cp:lastPrinted>2019-03-14T16:17:39Z</cp:lastPrinted>
  <dcterms:created xsi:type="dcterms:W3CDTF">2010-07-12T21:49:07Z</dcterms:created>
  <dcterms:modified xsi:type="dcterms:W3CDTF">2019-04-12T17:50:44Z</dcterms:modified>
</cp:coreProperties>
</file>