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650" tabRatio="354" firstSheet="3" activeTab="3"/>
  </bookViews>
  <sheets>
    <sheet name="3. Ejecución Pptal Fuentes." sheetId="55" state="hidden" r:id="rId1"/>
    <sheet name="13. Logística - Procesos" sheetId="35" state="hidden" r:id="rId2"/>
    <sheet name="20. Carga y Producción Judi (e)" sheetId="60" state="hidden" r:id="rId3"/>
    <sheet name="BOLETIN" sheetId="62" r:id="rId4"/>
    <sheet name="NCPP " sheetId="64" r:id="rId5"/>
    <sheet name="MODULO VIOLENCIA" sheetId="65" r:id="rId6"/>
    <sheet name="Hoja2" sheetId="66" r:id="rId7"/>
    <sheet name="Hoja3" sheetId="67" r:id="rId8"/>
    <sheet name="Hoja4" sheetId="68" r:id="rId9"/>
  </sheets>
  <definedNames>
    <definedName name="_xlnm._FilterDatabase" localSheetId="3" hidden="1">BOLETIN!$A$240:$U$247</definedName>
    <definedName name="_xlnm._FilterDatabase" localSheetId="4" hidden="1">'NCPP '!$A$275:$W$285</definedName>
    <definedName name="_xlnm.Print_Area" localSheetId="1">'13. Logística - Procesos'!$C$4:$N$80</definedName>
    <definedName name="_xlnm.Print_Area" localSheetId="2">'20. Carga y Producción Judi (e)'!$C$5:$P$70</definedName>
    <definedName name="_xlnm.Print_Area" localSheetId="0">'3. Ejecución Pptal Fuentes.'!$A$1:$N$72</definedName>
    <definedName name="_xlnm.Print_Area" localSheetId="3">BOLETIN!$A$1:$U$539</definedName>
    <definedName name="_xlnm.Print_Area" localSheetId="5">'MODULO VIOLENCIA'!$A$1:$U$183</definedName>
    <definedName name="BASE02" localSheetId="2">#REF!</definedName>
    <definedName name="BASE02" localSheetId="3">#REF!</definedName>
    <definedName name="BASE02" localSheetId="4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Boletín" localSheetId="4">#REF!</definedName>
    <definedName name="Boletín">#REF!</definedName>
    <definedName name="ww" localSheetId="3">#REF!</definedName>
    <definedName name="ww" localSheetId="4">#REF!</definedName>
    <definedName name="ww">#REF!</definedName>
  </definedNames>
  <calcPr calcId="124519"/>
</workbook>
</file>

<file path=xl/calcChain.xml><?xml version="1.0" encoding="utf-8"?>
<calcChain xmlns="http://schemas.openxmlformats.org/spreadsheetml/2006/main">
  <c r="T276" i="64"/>
  <c r="T140"/>
  <c r="M140"/>
  <c r="S140" s="1"/>
  <c r="T111" i="65" l="1"/>
  <c r="R111"/>
  <c r="M111"/>
  <c r="O111" s="1"/>
  <c r="D111"/>
  <c r="T110"/>
  <c r="R110"/>
  <c r="O110"/>
  <c r="M110"/>
  <c r="S110" s="1"/>
  <c r="U110" s="1"/>
  <c r="D110"/>
  <c r="T109"/>
  <c r="R109"/>
  <c r="O109"/>
  <c r="M109"/>
  <c r="S109" s="1"/>
  <c r="D109"/>
  <c r="T108"/>
  <c r="R108"/>
  <c r="O108"/>
  <c r="M108"/>
  <c r="S108" s="1"/>
  <c r="D108"/>
  <c r="T107"/>
  <c r="R107"/>
  <c r="M107"/>
  <c r="O107" s="1"/>
  <c r="D107"/>
  <c r="T106"/>
  <c r="S106"/>
  <c r="R106"/>
  <c r="O106"/>
  <c r="M106"/>
  <c r="D106"/>
  <c r="R105"/>
  <c r="Q105"/>
  <c r="P105"/>
  <c r="N105"/>
  <c r="L105"/>
  <c r="K105"/>
  <c r="J105"/>
  <c r="I105"/>
  <c r="H105"/>
  <c r="G105"/>
  <c r="F105"/>
  <c r="C105"/>
  <c r="B105"/>
  <c r="M455" i="62"/>
  <c r="M456"/>
  <c r="T454"/>
  <c r="M177" i="64"/>
  <c r="M178"/>
  <c r="M179"/>
  <c r="M180"/>
  <c r="M181"/>
  <c r="M182"/>
  <c r="M183"/>
  <c r="M184"/>
  <c r="M185"/>
  <c r="M186"/>
  <c r="M187"/>
  <c r="M403" i="62"/>
  <c r="U108" i="65" l="1"/>
  <c r="D105"/>
  <c r="U109"/>
  <c r="T105"/>
  <c r="O105"/>
  <c r="M105"/>
  <c r="S107"/>
  <c r="U107" s="1"/>
  <c r="S111"/>
  <c r="U111" s="1"/>
  <c r="U106"/>
  <c r="F203" i="62"/>
  <c r="G203"/>
  <c r="H203"/>
  <c r="I203"/>
  <c r="J203"/>
  <c r="K203"/>
  <c r="L203"/>
  <c r="E203"/>
  <c r="J170"/>
  <c r="K170"/>
  <c r="I170"/>
  <c r="Y30" i="67"/>
  <c r="T30"/>
  <c r="V30" s="1"/>
  <c r="K30"/>
  <c r="U21"/>
  <c r="S21"/>
  <c r="N21"/>
  <c r="T21" s="1"/>
  <c r="E21"/>
  <c r="U12"/>
  <c r="S12"/>
  <c r="N12"/>
  <c r="P12" s="1"/>
  <c r="E12"/>
  <c r="S105" i="65" l="1"/>
  <c r="U105"/>
  <c r="V21" i="67"/>
  <c r="Z30"/>
  <c r="P21"/>
  <c r="T12"/>
  <c r="V12" s="1"/>
  <c r="U14" i="66" l="1"/>
  <c r="S14"/>
  <c r="N14"/>
  <c r="P14" s="1"/>
  <c r="E14"/>
  <c r="U13"/>
  <c r="T13"/>
  <c r="S13"/>
  <c r="P13"/>
  <c r="E13"/>
  <c r="T14" l="1"/>
  <c r="V14" s="1"/>
  <c r="V13"/>
  <c r="T240" i="62" l="1"/>
  <c r="S456"/>
  <c r="D342" l="1"/>
  <c r="C203"/>
  <c r="T204"/>
  <c r="T203" s="1"/>
  <c r="Q274" i="64"/>
  <c r="P274"/>
  <c r="N274"/>
  <c r="L274"/>
  <c r="K274"/>
  <c r="J274"/>
  <c r="I274"/>
  <c r="H274"/>
  <c r="G274"/>
  <c r="F274"/>
  <c r="R247"/>
  <c r="D289" i="62"/>
  <c r="M289"/>
  <c r="S289" s="1"/>
  <c r="R289"/>
  <c r="T289"/>
  <c r="D290"/>
  <c r="D288" s="1"/>
  <c r="M290"/>
  <c r="S290" s="1"/>
  <c r="R290"/>
  <c r="T290"/>
  <c r="D291"/>
  <c r="M291"/>
  <c r="S291" s="1"/>
  <c r="R291"/>
  <c r="T291"/>
  <c r="D292"/>
  <c r="M292"/>
  <c r="O292" s="1"/>
  <c r="R292"/>
  <c r="T292"/>
  <c r="D293"/>
  <c r="M293"/>
  <c r="S293" s="1"/>
  <c r="R293"/>
  <c r="T293"/>
  <c r="D294"/>
  <c r="M294"/>
  <c r="O294" s="1"/>
  <c r="R294"/>
  <c r="T294"/>
  <c r="N436"/>
  <c r="R275" i="64"/>
  <c r="M340" i="62"/>
  <c r="O340" s="1"/>
  <c r="M246"/>
  <c r="S246" s="1"/>
  <c r="M243"/>
  <c r="S243" s="1"/>
  <c r="M277" i="64"/>
  <c r="O277" s="1"/>
  <c r="T437" i="62"/>
  <c r="M275" i="64"/>
  <c r="R177"/>
  <c r="R184"/>
  <c r="M139"/>
  <c r="O139" s="1"/>
  <c r="M375" i="62"/>
  <c r="O375" s="1"/>
  <c r="M248" i="64"/>
  <c r="M247"/>
  <c r="S247"/>
  <c r="M242" i="62"/>
  <c r="S242" s="1"/>
  <c r="M175" i="64"/>
  <c r="S175" s="1"/>
  <c r="M176"/>
  <c r="S176" s="1"/>
  <c r="O177"/>
  <c r="O178"/>
  <c r="O179"/>
  <c r="S180"/>
  <c r="S181"/>
  <c r="O182"/>
  <c r="S183"/>
  <c r="S186"/>
  <c r="S187"/>
  <c r="M174"/>
  <c r="S174" s="1"/>
  <c r="M173"/>
  <c r="B274"/>
  <c r="C274"/>
  <c r="E274"/>
  <c r="V274"/>
  <c r="W274"/>
  <c r="B172"/>
  <c r="C172"/>
  <c r="E172"/>
  <c r="F172"/>
  <c r="G172"/>
  <c r="H172"/>
  <c r="I172"/>
  <c r="J172"/>
  <c r="K172"/>
  <c r="L172"/>
  <c r="N172"/>
  <c r="M540" i="62" s="1"/>
  <c r="P172" i="64"/>
  <c r="Q172"/>
  <c r="V172"/>
  <c r="W172"/>
  <c r="B138"/>
  <c r="C138"/>
  <c r="E138"/>
  <c r="F138"/>
  <c r="G138"/>
  <c r="H138"/>
  <c r="I138"/>
  <c r="J138"/>
  <c r="K138"/>
  <c r="L138"/>
  <c r="N138"/>
  <c r="P138"/>
  <c r="Q138"/>
  <c r="V138"/>
  <c r="W138"/>
  <c r="B338" i="62"/>
  <c r="C338"/>
  <c r="E338"/>
  <c r="F338"/>
  <c r="G338"/>
  <c r="H338"/>
  <c r="I338"/>
  <c r="J338"/>
  <c r="K338"/>
  <c r="L338"/>
  <c r="N338"/>
  <c r="P338"/>
  <c r="Q338"/>
  <c r="B288"/>
  <c r="C288"/>
  <c r="E288"/>
  <c r="F288"/>
  <c r="G288"/>
  <c r="H288"/>
  <c r="I288"/>
  <c r="J288"/>
  <c r="K288"/>
  <c r="L288"/>
  <c r="N288"/>
  <c r="P288"/>
  <c r="Q288"/>
  <c r="B239"/>
  <c r="C239"/>
  <c r="E239"/>
  <c r="F239"/>
  <c r="G239"/>
  <c r="H239"/>
  <c r="I239"/>
  <c r="J239"/>
  <c r="K239"/>
  <c r="L239"/>
  <c r="N239"/>
  <c r="P239"/>
  <c r="Q239"/>
  <c r="O403"/>
  <c r="D178" i="64"/>
  <c r="T178"/>
  <c r="R178"/>
  <c r="R140"/>
  <c r="D140"/>
  <c r="T134" i="62"/>
  <c r="T241"/>
  <c r="R248"/>
  <c r="T248"/>
  <c r="M248"/>
  <c r="S248" s="1"/>
  <c r="D248"/>
  <c r="B246" i="64"/>
  <c r="B436" i="62"/>
  <c r="B400"/>
  <c r="B373"/>
  <c r="C133"/>
  <c r="B203"/>
  <c r="R286" i="64"/>
  <c r="T286"/>
  <c r="M286"/>
  <c r="O286" s="1"/>
  <c r="D286"/>
  <c r="T186"/>
  <c r="T187"/>
  <c r="U187" s="1"/>
  <c r="D284"/>
  <c r="D285"/>
  <c r="T277"/>
  <c r="T278"/>
  <c r="T279"/>
  <c r="T280"/>
  <c r="T281"/>
  <c r="T282"/>
  <c r="T283"/>
  <c r="T284"/>
  <c r="T285"/>
  <c r="M281"/>
  <c r="S281" s="1"/>
  <c r="M282"/>
  <c r="O282" s="1"/>
  <c r="M283"/>
  <c r="O283" s="1"/>
  <c r="M284"/>
  <c r="S284" s="1"/>
  <c r="U284" s="1"/>
  <c r="M285"/>
  <c r="S285" s="1"/>
  <c r="M402" i="62"/>
  <c r="S402" s="1"/>
  <c r="M404"/>
  <c r="S404" s="1"/>
  <c r="M405"/>
  <c r="O405" s="1"/>
  <c r="M245"/>
  <c r="O245" s="1"/>
  <c r="M244"/>
  <c r="S244" s="1"/>
  <c r="D275" i="64"/>
  <c r="S275"/>
  <c r="T275"/>
  <c r="D276"/>
  <c r="M276"/>
  <c r="S276" s="1"/>
  <c r="U276" s="1"/>
  <c r="R276"/>
  <c r="D277"/>
  <c r="R277"/>
  <c r="D278"/>
  <c r="M278"/>
  <c r="O278" s="1"/>
  <c r="R278"/>
  <c r="D279"/>
  <c r="M279"/>
  <c r="O279" s="1"/>
  <c r="R279"/>
  <c r="D280"/>
  <c r="M280"/>
  <c r="O280" s="1"/>
  <c r="R280"/>
  <c r="D281"/>
  <c r="R281"/>
  <c r="D282"/>
  <c r="R282"/>
  <c r="D283"/>
  <c r="R283"/>
  <c r="R284"/>
  <c r="R285"/>
  <c r="E400" i="62"/>
  <c r="F400"/>
  <c r="T177" i="64"/>
  <c r="D177"/>
  <c r="B133" i="62"/>
  <c r="M339"/>
  <c r="O339" s="1"/>
  <c r="M341"/>
  <c r="O341" s="1"/>
  <c r="M342"/>
  <c r="O342" s="1"/>
  <c r="T401"/>
  <c r="D139" i="64"/>
  <c r="R139"/>
  <c r="T139"/>
  <c r="T138" s="1"/>
  <c r="D173"/>
  <c r="R173"/>
  <c r="T173"/>
  <c r="D174"/>
  <c r="R174"/>
  <c r="T174"/>
  <c r="D175"/>
  <c r="R175"/>
  <c r="T175"/>
  <c r="D176"/>
  <c r="R176"/>
  <c r="T176"/>
  <c r="D179"/>
  <c r="R179"/>
  <c r="T179"/>
  <c r="D180"/>
  <c r="R180"/>
  <c r="T180"/>
  <c r="D181"/>
  <c r="R181"/>
  <c r="T181"/>
  <c r="D182"/>
  <c r="R182"/>
  <c r="T182"/>
  <c r="D183"/>
  <c r="R183"/>
  <c r="T183"/>
  <c r="D184"/>
  <c r="S184"/>
  <c r="U184" s="1"/>
  <c r="T184"/>
  <c r="D185"/>
  <c r="O185"/>
  <c r="R185"/>
  <c r="T185"/>
  <c r="D186"/>
  <c r="R186"/>
  <c r="D187"/>
  <c r="R187"/>
  <c r="C246"/>
  <c r="E246"/>
  <c r="F246"/>
  <c r="G246"/>
  <c r="H246"/>
  <c r="I246"/>
  <c r="J246"/>
  <c r="K246"/>
  <c r="L246"/>
  <c r="N246"/>
  <c r="P246"/>
  <c r="Q246"/>
  <c r="V246"/>
  <c r="W246"/>
  <c r="T247"/>
  <c r="D248"/>
  <c r="D246" s="1"/>
  <c r="R248"/>
  <c r="T248"/>
  <c r="E133" i="62"/>
  <c r="F133"/>
  <c r="G133"/>
  <c r="H133"/>
  <c r="I133"/>
  <c r="J133"/>
  <c r="K133"/>
  <c r="L133"/>
  <c r="P133"/>
  <c r="Q133"/>
  <c r="D134"/>
  <c r="M134"/>
  <c r="O134" s="1"/>
  <c r="R134"/>
  <c r="D135"/>
  <c r="M135"/>
  <c r="S135" s="1"/>
  <c r="R135"/>
  <c r="T135"/>
  <c r="D136"/>
  <c r="M136"/>
  <c r="S136" s="1"/>
  <c r="R136"/>
  <c r="T136"/>
  <c r="B170"/>
  <c r="C170"/>
  <c r="N170"/>
  <c r="P170"/>
  <c r="Q170"/>
  <c r="D171"/>
  <c r="D170" s="1"/>
  <c r="M171"/>
  <c r="O171" s="1"/>
  <c r="O170" s="1"/>
  <c r="R171"/>
  <c r="R170" s="1"/>
  <c r="T171"/>
  <c r="T170" s="1"/>
  <c r="P203"/>
  <c r="Q203"/>
  <c r="D204"/>
  <c r="D203" s="1"/>
  <c r="M204"/>
  <c r="M203" s="1"/>
  <c r="R204"/>
  <c r="R203" s="1"/>
  <c r="D240"/>
  <c r="M240"/>
  <c r="R240"/>
  <c r="D241"/>
  <c r="M241"/>
  <c r="S241" s="1"/>
  <c r="R241"/>
  <c r="D242"/>
  <c r="R242"/>
  <c r="T242"/>
  <c r="D243"/>
  <c r="R243"/>
  <c r="T243"/>
  <c r="D244"/>
  <c r="R244"/>
  <c r="T244"/>
  <c r="D245"/>
  <c r="R245"/>
  <c r="T245"/>
  <c r="D246"/>
  <c r="R246"/>
  <c r="T246"/>
  <c r="D247"/>
  <c r="M247"/>
  <c r="S247" s="1"/>
  <c r="R247"/>
  <c r="T247"/>
  <c r="D339"/>
  <c r="R339"/>
  <c r="T339"/>
  <c r="D340"/>
  <c r="R340"/>
  <c r="T340"/>
  <c r="D341"/>
  <c r="R341"/>
  <c r="T341"/>
  <c r="R342"/>
  <c r="T342"/>
  <c r="C373"/>
  <c r="E373"/>
  <c r="F373"/>
  <c r="G373"/>
  <c r="H373"/>
  <c r="I373"/>
  <c r="J373"/>
  <c r="K373"/>
  <c r="L373"/>
  <c r="N373"/>
  <c r="P373"/>
  <c r="Q373"/>
  <c r="D374"/>
  <c r="M374"/>
  <c r="S374" s="1"/>
  <c r="R374"/>
  <c r="T374"/>
  <c r="D375"/>
  <c r="R375"/>
  <c r="T375"/>
  <c r="D376"/>
  <c r="M376"/>
  <c r="O376" s="1"/>
  <c r="R376"/>
  <c r="T376"/>
  <c r="D377"/>
  <c r="M377"/>
  <c r="S377" s="1"/>
  <c r="R377"/>
  <c r="T377"/>
  <c r="C400"/>
  <c r="G400"/>
  <c r="H400"/>
  <c r="I400"/>
  <c r="J400"/>
  <c r="K400"/>
  <c r="L400"/>
  <c r="N400"/>
  <c r="P400"/>
  <c r="Q400"/>
  <c r="D401"/>
  <c r="M401"/>
  <c r="O401" s="1"/>
  <c r="R401"/>
  <c r="D402"/>
  <c r="R402"/>
  <c r="T402"/>
  <c r="D403"/>
  <c r="R403"/>
  <c r="T403"/>
  <c r="D404"/>
  <c r="R404"/>
  <c r="T404"/>
  <c r="D405"/>
  <c r="R405"/>
  <c r="T405"/>
  <c r="C436"/>
  <c r="E436"/>
  <c r="F436"/>
  <c r="G436"/>
  <c r="H436"/>
  <c r="I436"/>
  <c r="J436"/>
  <c r="K436"/>
  <c r="L436"/>
  <c r="P436"/>
  <c r="Q436"/>
  <c r="D437"/>
  <c r="M437"/>
  <c r="S437" s="1"/>
  <c r="R437"/>
  <c r="D438"/>
  <c r="M438"/>
  <c r="S438" s="1"/>
  <c r="R438"/>
  <c r="T438"/>
  <c r="D439"/>
  <c r="M439"/>
  <c r="O439" s="1"/>
  <c r="R439"/>
  <c r="T439"/>
  <c r="D440"/>
  <c r="M440"/>
  <c r="S440" s="1"/>
  <c r="R440"/>
  <c r="T440"/>
  <c r="D441"/>
  <c r="M441"/>
  <c r="O441" s="1"/>
  <c r="R441"/>
  <c r="T441"/>
  <c r="D442"/>
  <c r="M442"/>
  <c r="S442" s="1"/>
  <c r="R442"/>
  <c r="T442"/>
  <c r="D443"/>
  <c r="M443"/>
  <c r="O443" s="1"/>
  <c r="R443"/>
  <c r="T443"/>
  <c r="D444"/>
  <c r="M444"/>
  <c r="O444" s="1"/>
  <c r="R444"/>
  <c r="T444"/>
  <c r="D445"/>
  <c r="M445"/>
  <c r="O445" s="1"/>
  <c r="R445"/>
  <c r="T445"/>
  <c r="D446"/>
  <c r="M446"/>
  <c r="S446" s="1"/>
  <c r="R446"/>
  <c r="T446"/>
  <c r="D447"/>
  <c r="M447"/>
  <c r="O447" s="1"/>
  <c r="R447"/>
  <c r="T447"/>
  <c r="D448"/>
  <c r="M448"/>
  <c r="O448" s="1"/>
  <c r="R448"/>
  <c r="T448"/>
  <c r="D449"/>
  <c r="M449"/>
  <c r="O449" s="1"/>
  <c r="R449"/>
  <c r="T449"/>
  <c r="D450"/>
  <c r="M450"/>
  <c r="S450" s="1"/>
  <c r="R450"/>
  <c r="T450"/>
  <c r="D451"/>
  <c r="M451"/>
  <c r="O451" s="1"/>
  <c r="R451"/>
  <c r="T451"/>
  <c r="D452"/>
  <c r="M452"/>
  <c r="S452" s="1"/>
  <c r="R452"/>
  <c r="T452"/>
  <c r="D453"/>
  <c r="M453"/>
  <c r="S453" s="1"/>
  <c r="R453"/>
  <c r="T453"/>
  <c r="D454"/>
  <c r="M454"/>
  <c r="O454" s="1"/>
  <c r="R454"/>
  <c r="D455"/>
  <c r="O455"/>
  <c r="R455"/>
  <c r="T455"/>
  <c r="D456"/>
  <c r="O456"/>
  <c r="R456"/>
  <c r="T456"/>
  <c r="E11" i="60"/>
  <c r="F11"/>
  <c r="H11"/>
  <c r="J11"/>
  <c r="K11"/>
  <c r="L11"/>
  <c r="M11"/>
  <c r="O11"/>
  <c r="O12"/>
  <c r="G13"/>
  <c r="G11"/>
  <c r="O13"/>
  <c r="G14"/>
  <c r="O14"/>
  <c r="E16"/>
  <c r="F16"/>
  <c r="H16"/>
  <c r="J16"/>
  <c r="K16"/>
  <c r="M16"/>
  <c r="O16"/>
  <c r="G18"/>
  <c r="L18"/>
  <c r="O18"/>
  <c r="G19"/>
  <c r="G16"/>
  <c r="L19"/>
  <c r="O19"/>
  <c r="G20"/>
  <c r="L20"/>
  <c r="O20"/>
  <c r="G21"/>
  <c r="L21"/>
  <c r="L16"/>
  <c r="O21"/>
  <c r="G22"/>
  <c r="L22"/>
  <c r="O22"/>
  <c r="G23"/>
  <c r="L23"/>
  <c r="O23"/>
  <c r="G24"/>
  <c r="L24"/>
  <c r="O24"/>
  <c r="G25"/>
  <c r="L25"/>
  <c r="O25"/>
  <c r="G26"/>
  <c r="L26"/>
  <c r="O26"/>
  <c r="G27"/>
  <c r="L27"/>
  <c r="O27"/>
  <c r="G28"/>
  <c r="L28"/>
  <c r="O28"/>
  <c r="G29"/>
  <c r="L29"/>
  <c r="O29"/>
  <c r="G30"/>
  <c r="L30"/>
  <c r="O30"/>
  <c r="G31"/>
  <c r="L31"/>
  <c r="O31"/>
  <c r="G32"/>
  <c r="L32"/>
  <c r="O32"/>
  <c r="G33"/>
  <c r="L33"/>
  <c r="O33"/>
  <c r="G34"/>
  <c r="L34"/>
  <c r="O34"/>
  <c r="G35"/>
  <c r="L35"/>
  <c r="O35"/>
  <c r="G36"/>
  <c r="L36"/>
  <c r="G37"/>
  <c r="L37"/>
  <c r="O37"/>
  <c r="G38"/>
  <c r="L38"/>
  <c r="O38"/>
  <c r="G39"/>
  <c r="L39"/>
  <c r="O39"/>
  <c r="G40"/>
  <c r="L40"/>
  <c r="O40"/>
  <c r="G41"/>
  <c r="L41"/>
  <c r="O41"/>
  <c r="G42"/>
  <c r="L42"/>
  <c r="O42"/>
  <c r="G43"/>
  <c r="L43"/>
  <c r="O43"/>
  <c r="G44"/>
  <c r="L44"/>
  <c r="O44"/>
  <c r="L45"/>
  <c r="G46"/>
  <c r="L46"/>
  <c r="O46"/>
  <c r="G47"/>
  <c r="L47"/>
  <c r="O47"/>
  <c r="G48"/>
  <c r="L48"/>
  <c r="O48"/>
  <c r="G49"/>
  <c r="L49"/>
  <c r="O49"/>
  <c r="E11" i="35"/>
  <c r="F11"/>
  <c r="G11"/>
  <c r="H11"/>
  <c r="J11"/>
  <c r="L11"/>
  <c r="K11"/>
  <c r="M11"/>
  <c r="L13"/>
  <c r="M13"/>
  <c r="L14"/>
  <c r="M14"/>
  <c r="L15"/>
  <c r="M15"/>
  <c r="L16"/>
  <c r="M16"/>
  <c r="L17"/>
  <c r="M17"/>
  <c r="L18"/>
  <c r="M18"/>
  <c r="E22"/>
  <c r="E20"/>
  <c r="F22"/>
  <c r="G22"/>
  <c r="L22"/>
  <c r="H22"/>
  <c r="J22"/>
  <c r="K22"/>
  <c r="K20"/>
  <c r="L23"/>
  <c r="M23"/>
  <c r="E25"/>
  <c r="F25"/>
  <c r="F20"/>
  <c r="G25"/>
  <c r="L25"/>
  <c r="H25"/>
  <c r="M25"/>
  <c r="H20"/>
  <c r="M20"/>
  <c r="J25"/>
  <c r="J20"/>
  <c r="K25"/>
  <c r="F86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O38"/>
  <c r="O40"/>
  <c r="O42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4"/>
  <c r="M54"/>
  <c r="L55"/>
  <c r="M55"/>
  <c r="L56"/>
  <c r="M56"/>
  <c r="E85"/>
  <c r="D11" i="55"/>
  <c r="E11"/>
  <c r="E9"/>
  <c r="F9"/>
  <c r="H11"/>
  <c r="H9"/>
  <c r="I11"/>
  <c r="J11"/>
  <c r="J9"/>
  <c r="K11"/>
  <c r="L11"/>
  <c r="L9"/>
  <c r="F12"/>
  <c r="M12"/>
  <c r="F13"/>
  <c r="M13"/>
  <c r="N13"/>
  <c r="F14"/>
  <c r="M14"/>
  <c r="N14"/>
  <c r="F15"/>
  <c r="M15"/>
  <c r="N15"/>
  <c r="F16"/>
  <c r="M16"/>
  <c r="N16"/>
  <c r="D17"/>
  <c r="E17"/>
  <c r="H17"/>
  <c r="I17"/>
  <c r="I9"/>
  <c r="J17"/>
  <c r="K17"/>
  <c r="K9"/>
  <c r="L17"/>
  <c r="F18"/>
  <c r="M18"/>
  <c r="F19"/>
  <c r="M19"/>
  <c r="M17"/>
  <c r="N17"/>
  <c r="S185" i="64"/>
  <c r="D9" i="55"/>
  <c r="F85" i="35"/>
  <c r="S248" i="64"/>
  <c r="M22" i="35"/>
  <c r="N18" i="55"/>
  <c r="G20" i="35"/>
  <c r="L20"/>
  <c r="F17" i="55"/>
  <c r="O184" i="64"/>
  <c r="E86" i="35"/>
  <c r="F11" i="55"/>
  <c r="N19"/>
  <c r="O247" i="64"/>
  <c r="N12" i="55"/>
  <c r="S282" i="64"/>
  <c r="O275"/>
  <c r="S454" i="62"/>
  <c r="U454" s="1"/>
  <c r="M11" i="55"/>
  <c r="N11"/>
  <c r="M9"/>
  <c r="N9"/>
  <c r="S278" i="64"/>
  <c r="O183"/>
  <c r="O187"/>
  <c r="S403" i="62"/>
  <c r="O136"/>
  <c r="S179" i="64"/>
  <c r="S294" i="62"/>
  <c r="U294" s="1"/>
  <c r="S405"/>
  <c r="U405" s="1"/>
  <c r="O374"/>
  <c r="O247"/>
  <c r="O285" i="64"/>
  <c r="S283"/>
  <c r="U283" s="1"/>
  <c r="S279"/>
  <c r="S277"/>
  <c r="U277" s="1"/>
  <c r="O276"/>
  <c r="U247"/>
  <c r="O186"/>
  <c r="U185"/>
  <c r="S182"/>
  <c r="O181"/>
  <c r="O180"/>
  <c r="S178"/>
  <c r="S177"/>
  <c r="U177" s="1"/>
  <c r="S455" i="62"/>
  <c r="U455" s="1"/>
  <c r="U402" l="1"/>
  <c r="U293"/>
  <c r="U291"/>
  <c r="T288"/>
  <c r="M246" i="64"/>
  <c r="U275"/>
  <c r="U279"/>
  <c r="U282"/>
  <c r="R246"/>
  <c r="U437" i="62"/>
  <c r="D133"/>
  <c r="O246"/>
  <c r="U246"/>
  <c r="O293"/>
  <c r="S245"/>
  <c r="U136"/>
  <c r="U135"/>
  <c r="O437"/>
  <c r="O291"/>
  <c r="O248"/>
  <c r="S292"/>
  <c r="U292" s="1"/>
  <c r="U245"/>
  <c r="O377"/>
  <c r="O373" s="1"/>
  <c r="O135"/>
  <c r="O204"/>
  <c r="O203" s="1"/>
  <c r="U446"/>
  <c r="U440"/>
  <c r="U438"/>
  <c r="T133"/>
  <c r="U244"/>
  <c r="U285" i="64"/>
  <c r="S286"/>
  <c r="U286" s="1"/>
  <c r="O284"/>
  <c r="U281"/>
  <c r="O281"/>
  <c r="S280"/>
  <c r="U280" s="1"/>
  <c r="R274"/>
  <c r="M274"/>
  <c r="U278"/>
  <c r="D274"/>
  <c r="E539" i="62"/>
  <c r="S246" i="64"/>
  <c r="O248"/>
  <c r="O246" s="1"/>
  <c r="U248"/>
  <c r="U246" s="1"/>
  <c r="T246"/>
  <c r="U186"/>
  <c r="U183"/>
  <c r="U182"/>
  <c r="U181"/>
  <c r="U180"/>
  <c r="B539" i="62"/>
  <c r="U179" i="64"/>
  <c r="U178"/>
  <c r="U176"/>
  <c r="O176"/>
  <c r="T172"/>
  <c r="U175"/>
  <c r="O175"/>
  <c r="U540" i="62"/>
  <c r="R172" i="64"/>
  <c r="P540" i="62"/>
  <c r="O174" i="64"/>
  <c r="M172"/>
  <c r="U174"/>
  <c r="D172"/>
  <c r="S173"/>
  <c r="U173" s="1"/>
  <c r="O173"/>
  <c r="R138"/>
  <c r="O140"/>
  <c r="O138" s="1"/>
  <c r="U140"/>
  <c r="D138"/>
  <c r="O453" i="62"/>
  <c r="U453"/>
  <c r="O452"/>
  <c r="U452"/>
  <c r="S451"/>
  <c r="U451" s="1"/>
  <c r="U450"/>
  <c r="O450"/>
  <c r="S449"/>
  <c r="U449" s="1"/>
  <c r="S448"/>
  <c r="U448" s="1"/>
  <c r="S447"/>
  <c r="U447" s="1"/>
  <c r="O446"/>
  <c r="S445"/>
  <c r="U445" s="1"/>
  <c r="S444"/>
  <c r="U444" s="1"/>
  <c r="S443"/>
  <c r="U443" s="1"/>
  <c r="O442"/>
  <c r="U442"/>
  <c r="R436"/>
  <c r="S441"/>
  <c r="U441" s="1"/>
  <c r="O440"/>
  <c r="S439"/>
  <c r="O438"/>
  <c r="T436"/>
  <c r="M436"/>
  <c r="D436"/>
  <c r="D400"/>
  <c r="U404"/>
  <c r="O404"/>
  <c r="T400"/>
  <c r="O402"/>
  <c r="R400"/>
  <c r="M400"/>
  <c r="S401"/>
  <c r="U401" s="1"/>
  <c r="U377"/>
  <c r="M373"/>
  <c r="S376"/>
  <c r="U376" s="1"/>
  <c r="T373"/>
  <c r="D373"/>
  <c r="R373"/>
  <c r="S375"/>
  <c r="U375" s="1"/>
  <c r="U374"/>
  <c r="S342"/>
  <c r="U342" s="1"/>
  <c r="R338"/>
  <c r="S341"/>
  <c r="U341" s="1"/>
  <c r="D338"/>
  <c r="T338"/>
  <c r="M539"/>
  <c r="M541" s="1"/>
  <c r="M338"/>
  <c r="S340"/>
  <c r="U340" s="1"/>
  <c r="S339"/>
  <c r="O338"/>
  <c r="U290"/>
  <c r="R288"/>
  <c r="M288"/>
  <c r="O290"/>
  <c r="O289"/>
  <c r="S288"/>
  <c r="U289"/>
  <c r="U248"/>
  <c r="U539"/>
  <c r="O241"/>
  <c r="U247"/>
  <c r="P539"/>
  <c r="O244"/>
  <c r="U243"/>
  <c r="O243"/>
  <c r="R239"/>
  <c r="O242"/>
  <c r="M239"/>
  <c r="U242"/>
  <c r="T239"/>
  <c r="D239"/>
  <c r="S204"/>
  <c r="S203" s="1"/>
  <c r="S171"/>
  <c r="U171" s="1"/>
  <c r="U170" s="1"/>
  <c r="M170"/>
  <c r="R133"/>
  <c r="O133"/>
  <c r="S134"/>
  <c r="U134" s="1"/>
  <c r="M133"/>
  <c r="M138" i="64"/>
  <c r="S139"/>
  <c r="S138" s="1"/>
  <c r="S240" i="62"/>
  <c r="U240" s="1"/>
  <c r="O240"/>
  <c r="E538"/>
  <c r="B538"/>
  <c r="U403"/>
  <c r="U241"/>
  <c r="T274" i="64"/>
  <c r="U204" i="62"/>
  <c r="U203" s="1"/>
  <c r="U456"/>
  <c r="O274" i="64" l="1"/>
  <c r="U274"/>
  <c r="S274"/>
  <c r="E540" i="62"/>
  <c r="B540"/>
  <c r="B542" s="1"/>
  <c r="U541"/>
  <c r="P541"/>
  <c r="O172" i="64"/>
  <c r="I540" i="62"/>
  <c r="U172" i="64"/>
  <c r="S172"/>
  <c r="O436" i="62"/>
  <c r="S436"/>
  <c r="U439"/>
  <c r="U436" s="1"/>
  <c r="O400"/>
  <c r="U400"/>
  <c r="S400"/>
  <c r="U373"/>
  <c r="S373"/>
  <c r="S338"/>
  <c r="U339"/>
  <c r="U338" s="1"/>
  <c r="U288"/>
  <c r="O288"/>
  <c r="O239"/>
  <c r="S170"/>
  <c r="I539"/>
  <c r="S133"/>
  <c r="U133" s="1"/>
  <c r="U139" i="64"/>
  <c r="U138" s="1"/>
  <c r="U239" i="62"/>
  <c r="S239"/>
  <c r="I541" l="1"/>
</calcChain>
</file>

<file path=xl/comments1.xml><?xml version="1.0" encoding="utf-8"?>
<comments xmlns="http://schemas.openxmlformats.org/spreadsheetml/2006/main">
  <authors>
    <author>Pjudicial</author>
  </authors>
  <commentList>
    <comment ref="AA138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carga del civil de concepcion el jup de concepcion 2da sala penal liquidadora de la sede central y 5to juzgado penal liquidador de la sede</t>
        </r>
      </text>
    </comment>
    <comment ref="A203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aún sigue apareciendo caraga pendiente en la 2da Sala liquidadora</t>
        </r>
      </text>
    </comment>
    <comment ref="A288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en carga procesal aparece aún el 5to juzgado penal liquidador</t>
        </r>
      </text>
    </comment>
    <comment ref="A291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sigue apareciendo carga en el 3er y 4to liquidador de hyo- sede central</t>
        </r>
      </text>
    </comment>
  </commentList>
</comments>
</file>

<file path=xl/comments2.xml><?xml version="1.0" encoding="utf-8"?>
<comments xmlns="http://schemas.openxmlformats.org/spreadsheetml/2006/main">
  <authors>
    <author>Pjudicial</author>
  </authors>
  <commentList>
    <comment ref="A274" author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no aparece el jup de concepcion </t>
        </r>
      </text>
    </comment>
  </commentList>
</comments>
</file>

<file path=xl/sharedStrings.xml><?xml version="1.0" encoding="utf-8"?>
<sst xmlns="http://schemas.openxmlformats.org/spreadsheetml/2006/main" count="1404" uniqueCount="346">
  <si>
    <t>Avance             %</t>
  </si>
  <si>
    <t>TOTAL</t>
  </si>
  <si>
    <t xml:space="preserve">  </t>
  </si>
  <si>
    <t>GASTO CORRIENTE</t>
  </si>
  <si>
    <t>GASTO DE CAPITAL</t>
  </si>
  <si>
    <t>FUENTE: Gerencia de Planificación - Sub Gerencia de Planes y Presupuesto</t>
  </si>
  <si>
    <t>DISTRITO JUDICIAL</t>
  </si>
  <si>
    <t>Tacna</t>
  </si>
  <si>
    <t>San Martín</t>
  </si>
  <si>
    <t>Piura</t>
  </si>
  <si>
    <t>Puno</t>
  </si>
  <si>
    <t>Loreto</t>
  </si>
  <si>
    <t>Lima</t>
  </si>
  <si>
    <t>Licitación Pública</t>
  </si>
  <si>
    <t>Concurso Público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</si>
  <si>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</si>
  <si>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</si>
  <si>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</si>
  <si>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</si>
  <si>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</si>
  <si>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</si>
  <si>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</si>
  <si>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</si>
  <si>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Ica</t>
  </si>
  <si>
    <t>La Libertad</t>
  </si>
  <si>
    <t>Lambayeque</t>
  </si>
  <si>
    <t>Madre de Dios</t>
  </si>
  <si>
    <t>Pasco</t>
  </si>
  <si>
    <t>Santa</t>
  </si>
  <si>
    <t>Tumbes</t>
  </si>
  <si>
    <t>Ucayali</t>
  </si>
  <si>
    <t>Gerencia General</t>
  </si>
  <si>
    <t>Donaciones y Transferencias</t>
  </si>
  <si>
    <t>CORTE SUPREMA</t>
  </si>
  <si>
    <t>DISTRITOS JUDICIALES</t>
  </si>
  <si>
    <t>Bienes y Servicios</t>
  </si>
  <si>
    <t>Otros Gastos</t>
  </si>
  <si>
    <t>Callao</t>
  </si>
  <si>
    <t>Cañete</t>
  </si>
  <si>
    <t>Huánuco</t>
  </si>
  <si>
    <t>Huaura</t>
  </si>
  <si>
    <t>Junín</t>
  </si>
  <si>
    <t>Lima Norte</t>
  </si>
  <si>
    <t xml:space="preserve">Moquegua </t>
  </si>
  <si>
    <t>2010</t>
  </si>
  <si>
    <t>Recursos Ordinarios</t>
  </si>
  <si>
    <t>CONCEPTO</t>
  </si>
  <si>
    <t>Lima Sur</t>
  </si>
  <si>
    <t>INGRESADOS</t>
  </si>
  <si>
    <t>CARGA PROCESAL</t>
  </si>
  <si>
    <t>Salas Superiores</t>
  </si>
  <si>
    <t>Juzgados de Paz Letrados</t>
  </si>
  <si>
    <t>Adjudicación de Menor Cuantía</t>
  </si>
  <si>
    <t>Adjudicación Directa Pública</t>
  </si>
  <si>
    <t>Adjudicación Directa Selectiva</t>
  </si>
  <si>
    <t>Exoneraciones</t>
  </si>
  <si>
    <t>2011</t>
  </si>
  <si>
    <t>PRESUPUESTO INSTITUCIONAL</t>
  </si>
  <si>
    <t>Recursos Propios</t>
  </si>
  <si>
    <t>Total</t>
  </si>
  <si>
    <t>(En Miles de Nuevos Soles)</t>
  </si>
  <si>
    <t>PENDIENTES</t>
  </si>
  <si>
    <t>Crédito</t>
  </si>
  <si>
    <t>Importe</t>
  </si>
  <si>
    <t>Importe                           (Miles de S/.)</t>
  </si>
  <si>
    <t>GERENCIA GENERAL</t>
  </si>
  <si>
    <t>SubGerencia Logística</t>
  </si>
  <si>
    <t>Pensiones y Otras Prestaciones Soc.</t>
  </si>
  <si>
    <t>Personal y Obligaciones Soc.</t>
  </si>
  <si>
    <t>Adquisición de Activos No Financ.</t>
  </si>
  <si>
    <t>Avance (%)</t>
  </si>
  <si>
    <t>N° de Procesos</t>
  </si>
  <si>
    <t>ÓRGANO                 JURISDICCIONAL</t>
  </si>
  <si>
    <t>PRODUCCIÓN JUDICIAL</t>
  </si>
  <si>
    <t>TIPO DE PROCESO</t>
  </si>
  <si>
    <t>AREA EJECUTORA</t>
  </si>
  <si>
    <t>PODER JUDICIAL: EJECUCION DEL PRESUPUESTO INSTITUCIONAL SEGÚN CATEGORÍA DEL GASTO, 2010-11</t>
  </si>
  <si>
    <t>CATEGORÍA                                                                 DEL GASTO</t>
  </si>
  <si>
    <t>Juzgados Especia-lizados y Mixtos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</si>
  <si>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</si>
  <si>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</si>
  <si>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</si>
  <si>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</si>
  <si>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</si>
  <si>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</si>
  <si>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</si>
  <si>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</si>
  <si>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</si>
  <si>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Programa Anual</t>
  </si>
  <si>
    <t>PRESUPUESTO INSTITUCIONAL MODIFICADO</t>
  </si>
  <si>
    <t>Var. % Producción 2011/2010</t>
  </si>
  <si>
    <t>Sullana</t>
  </si>
  <si>
    <t>PAC INICIAL</t>
  </si>
  <si>
    <t>Al mes de abril el Presupuesto Institucional Modificado  presenta una menor asignación presupuestal de 4% en la Fuente de Financiamiento Recursos Ordinarios. En tanto las Fuentes de Financiamiento de Recursos Directamente Recaudados presentan una mayor asignación de 62%  en comparación al año anterior.Cabe resaltar que el presupuesto Institucional Modificado de manera global presentó una asignación de 1.89% respecto al cierre del Presupuesto Institucional Modificado del año anterior.</t>
  </si>
  <si>
    <t xml:space="preserve">       Fuente: Sub Gerencia de Logística – Area de Apoyo a la Sub Gerencia de Logística</t>
  </si>
  <si>
    <t>Cortes Superiores</t>
  </si>
  <si>
    <t>Miles de 
S/.</t>
  </si>
  <si>
    <t>EJECUCIÓN                  ENERO-AGOSTO</t>
  </si>
  <si>
    <t>EJECUCIÓN ENERO-AGOSTO</t>
  </si>
  <si>
    <t>Ejecución Ene-Ago</t>
  </si>
  <si>
    <t>Enero-Octubre/2011</t>
  </si>
  <si>
    <t xml:space="preserve"> Enero-Octubre/2010-11</t>
  </si>
  <si>
    <t>Enero-Octubre/2010</t>
  </si>
  <si>
    <t>PAC OCTUBRE</t>
  </si>
  <si>
    <t>Enero-Octubre</t>
  </si>
  <si>
    <t>EJECUCIÓN DEL PLAN</t>
  </si>
  <si>
    <t>PLAN ANUAL DE CONTRATACIONES</t>
  </si>
  <si>
    <t>PODER JUDICIAL: EJECUCIÓN DEL PROGRAMA ANUAL DE CONTRATACIONES</t>
  </si>
  <si>
    <t>PODER JUDICIAL: CARGA PROCESAL Y PRODUCCIÓN DE EXPEDIENTES JUDICIALES EN TRÁMITE Y EJECUCIÓN</t>
  </si>
  <si>
    <t>COD_TIPO_DEP_SIS</t>
  </si>
  <si>
    <t>Prod</t>
  </si>
  <si>
    <t>DES_CORTE</t>
  </si>
  <si>
    <t>AMAZONAS</t>
  </si>
  <si>
    <t>ANCASH</t>
  </si>
  <si>
    <t>APURIMAC</t>
  </si>
  <si>
    <t>AREQUIPA</t>
  </si>
  <si>
    <t>AYACUCHO</t>
  </si>
  <si>
    <t>CAJAMARCA</t>
  </si>
  <si>
    <t>CALLAO</t>
  </si>
  <si>
    <t>CAÑETE</t>
  </si>
  <si>
    <t>CUSCO</t>
  </si>
  <si>
    <t>HUANCAVELICA</t>
  </si>
  <si>
    <t>HUANUCO</t>
  </si>
  <si>
    <t>HUAURA</t>
  </si>
  <si>
    <t>ICA</t>
  </si>
  <si>
    <t>JUNIN</t>
  </si>
  <si>
    <t>LA LIBERTAD</t>
  </si>
  <si>
    <t>LAMBAYEQUE</t>
  </si>
  <si>
    <t>LIMA</t>
  </si>
  <si>
    <t>LIMA NORTE</t>
  </si>
  <si>
    <t>LIMA SUR</t>
  </si>
  <si>
    <t>LORETO</t>
  </si>
  <si>
    <t>MADRE DE DIOS</t>
  </si>
  <si>
    <t>MOQUEGUA</t>
  </si>
  <si>
    <t>PASCO</t>
  </si>
  <si>
    <t>PIURA</t>
  </si>
  <si>
    <t>PUNO</t>
  </si>
  <si>
    <t>SAN MARTIN</t>
  </si>
  <si>
    <t>SANTA</t>
  </si>
  <si>
    <t>TACNA</t>
  </si>
  <si>
    <t>TUMBES</t>
  </si>
  <si>
    <t>UCAYALI</t>
  </si>
  <si>
    <t>INGRESOS</t>
  </si>
  <si>
    <t>PEND</t>
  </si>
  <si>
    <t>PROD</t>
  </si>
  <si>
    <t>pend</t>
  </si>
  <si>
    <t>ingreso</t>
  </si>
  <si>
    <t>resuelto</t>
  </si>
  <si>
    <t>Fuente: Gerencia de Planificación Sub-Gerencia de Estadística</t>
  </si>
  <si>
    <t>S. Penal y Jz. Supr.</t>
  </si>
  <si>
    <t>SumaDetotalingtramite</t>
  </si>
  <si>
    <t>CORTE SUPERIOR DE JUSTICIA DE JUNIN - UNIDAD DE PLANEAMIENTO Y DESARROLLO</t>
  </si>
  <si>
    <t xml:space="preserve"> BOLETÍN ESTADÍSTICO INSTITUCIONAL</t>
  </si>
  <si>
    <t>G</t>
  </si>
  <si>
    <t>EJEC.</t>
  </si>
  <si>
    <t>PROD. TOTAL ACUM.</t>
  </si>
  <si>
    <t>Corte Superior de Justicia de Junín</t>
  </si>
  <si>
    <t>Estadísticas Judiciales</t>
  </si>
  <si>
    <t>UNIDAD DE PLANEAMIENTO Y DESARROLLO - COORDINACIÓN DE ESTADÍSTICA</t>
  </si>
  <si>
    <t>Salas Superiores Mixtas</t>
  </si>
  <si>
    <t>H</t>
  </si>
  <si>
    <t>APELACIONES</t>
  </si>
  <si>
    <t>I</t>
  </si>
  <si>
    <t>DEPENDENCIA</t>
  </si>
  <si>
    <t>CARGA PROCESAL PENDIENTE</t>
  </si>
  <si>
    <t>B</t>
  </si>
  <si>
    <t>C=A+B</t>
  </si>
  <si>
    <t>Juzgados de Paz Letrado</t>
  </si>
  <si>
    <t>Juzgados Civiles</t>
  </si>
  <si>
    <t>Juzgados de Trabajo</t>
  </si>
  <si>
    <t>Juzgados de Familia</t>
  </si>
  <si>
    <t>Juzgados Mixtos</t>
  </si>
  <si>
    <t>TRÁM.</t>
  </si>
  <si>
    <t>TRÁM</t>
  </si>
  <si>
    <t>TOTAL CP</t>
  </si>
  <si>
    <t>OTROS EGRESOS</t>
  </si>
  <si>
    <t>Auto Final</t>
  </si>
  <si>
    <t>Concil.</t>
  </si>
  <si>
    <t>Inf. Final</t>
  </si>
  <si>
    <t>Conf.</t>
  </si>
  <si>
    <t>Rev.</t>
  </si>
  <si>
    <t>Anu.</t>
  </si>
  <si>
    <t>TOTAL EGRESOS</t>
  </si>
  <si>
    <t>EXPEDIENTES RESUELTOS</t>
  </si>
  <si>
    <t>Sent.</t>
  </si>
  <si>
    <t>Auto Improc.</t>
  </si>
  <si>
    <t>K</t>
  </si>
  <si>
    <t>L=D+E+F+G+H+I+J+K</t>
  </si>
  <si>
    <t>N=L+M</t>
  </si>
  <si>
    <t>P</t>
  </si>
  <si>
    <t>Q=O+P</t>
  </si>
  <si>
    <t>R=-A-L-O</t>
  </si>
  <si>
    <t>S=B-M-P</t>
  </si>
  <si>
    <t>T=C-N-Q</t>
  </si>
  <si>
    <t>T=R+S</t>
  </si>
  <si>
    <t>Juzgados Penales Liquidadores</t>
  </si>
  <si>
    <t>Salas Superiores Liquidadoras</t>
  </si>
  <si>
    <t xml:space="preserve">Auto Improc. </t>
  </si>
  <si>
    <t>1º JC Hyo</t>
  </si>
  <si>
    <t>2º JC Hyo</t>
  </si>
  <si>
    <t>3º JC Hyo</t>
  </si>
  <si>
    <t>5º JC Hyo</t>
  </si>
  <si>
    <t>6º JC Hyo</t>
  </si>
  <si>
    <t>JC Jauja</t>
  </si>
  <si>
    <t>1° JT Hyo</t>
  </si>
  <si>
    <t>JM Chupaca</t>
  </si>
  <si>
    <t>JM Junín</t>
  </si>
  <si>
    <t>JM Tarma</t>
  </si>
  <si>
    <t>JM Pampas</t>
  </si>
  <si>
    <t>JM La Oroya</t>
  </si>
  <si>
    <t>JPL Chupaca</t>
  </si>
  <si>
    <t>1º JPL Hyo</t>
  </si>
  <si>
    <t>3º JPL Hyo</t>
  </si>
  <si>
    <t>Sala Penal de Apelaciones</t>
  </si>
  <si>
    <t>Juzgados de Investigación Preparatoria</t>
  </si>
  <si>
    <t>1° JIP Hyo</t>
  </si>
  <si>
    <t>1° JIP Jauja</t>
  </si>
  <si>
    <t>1° JIP Tarma</t>
  </si>
  <si>
    <t>JIP Chupaca</t>
  </si>
  <si>
    <t>JIP La Oroya</t>
  </si>
  <si>
    <t>JUP Jauja</t>
  </si>
  <si>
    <t>JUP Pampas</t>
  </si>
  <si>
    <t>JUP Chupaca</t>
  </si>
  <si>
    <t>Auto No Ha Lug.</t>
  </si>
  <si>
    <t>JIP Concepción</t>
  </si>
  <si>
    <t>Juzgados Penales Colegiados</t>
  </si>
  <si>
    <t>Juzgados Penales Unipersonales</t>
  </si>
  <si>
    <t>1º JPL El Tambo</t>
  </si>
  <si>
    <t>2º JPL El Tambo</t>
  </si>
  <si>
    <t>3º JPL El Tambo</t>
  </si>
  <si>
    <t>CUADERNOS</t>
  </si>
  <si>
    <t>INGRES</t>
  </si>
  <si>
    <t>RESUEL</t>
  </si>
  <si>
    <t>1º JUP Hyo</t>
  </si>
  <si>
    <t>JUP La Oroya</t>
  </si>
  <si>
    <t>JPL Concepción</t>
  </si>
  <si>
    <t>JPL Laboral Hyo</t>
  </si>
  <si>
    <t>1º JPL Jauja</t>
  </si>
  <si>
    <t>1° JPL La Oroya</t>
  </si>
  <si>
    <t>2° JIP Hyo</t>
  </si>
  <si>
    <t>3° JIP Hyo</t>
  </si>
  <si>
    <t>4° JIP Hyo</t>
  </si>
  <si>
    <t>1° JUP Tarma</t>
  </si>
  <si>
    <t>Salas Superiores - Sede Central</t>
  </si>
  <si>
    <t>4º JC Hyo</t>
  </si>
  <si>
    <t>2° JT Hyo</t>
  </si>
  <si>
    <t>1° JPL Chilca</t>
  </si>
  <si>
    <t>JIP Junín</t>
  </si>
  <si>
    <t>JPC Hyo</t>
  </si>
  <si>
    <t>Sala Civil - Sede Central</t>
  </si>
  <si>
    <t>2º JPL Hyo</t>
  </si>
  <si>
    <t>JPL Cajas</t>
  </si>
  <si>
    <t>JPL Acobamba</t>
  </si>
  <si>
    <t>JPL Surcubamba</t>
  </si>
  <si>
    <t>JUP Junín</t>
  </si>
  <si>
    <t>JT Trans Hyo</t>
  </si>
  <si>
    <t>Sala Mixta - Tarma</t>
  </si>
  <si>
    <t>JPL Pampas</t>
  </si>
  <si>
    <t>3º JUP Hyo</t>
  </si>
  <si>
    <t>1º JPLq. Hyo</t>
  </si>
  <si>
    <t>2º JPLq. Hyo</t>
  </si>
  <si>
    <t>3º JPLq. Hyo</t>
  </si>
  <si>
    <t>4º JPLq. Hyo</t>
  </si>
  <si>
    <t>JPLq. Jauja</t>
  </si>
  <si>
    <t>JPLq. Tarma</t>
  </si>
  <si>
    <t>1º Juzg. Familia Hyo</t>
  </si>
  <si>
    <t>2º Juzg. Familia Hyo</t>
  </si>
  <si>
    <t>3º Juzg. Familia Hyo</t>
  </si>
  <si>
    <t>4º Juzg. Familia Hyo</t>
  </si>
  <si>
    <t>2º JPL Chilca</t>
  </si>
  <si>
    <t>SALA PENAL DE APELACIONES - SEDE CENTRAL</t>
  </si>
  <si>
    <t>2º JIP Tarma</t>
  </si>
  <si>
    <t>incidencia que se encuentra en la Coordinación de Informática de la CSJJU y Sub Gerencia de Estadística de la GG/PJ.</t>
  </si>
  <si>
    <t>El 3° Juzgado de Trabajo de Huancayo, no presenta información estadística en los meses de nov-dic, debido a una mala redistribución de expedientes por la conversión del juzgado en permanente,</t>
  </si>
  <si>
    <t>JPL Junín</t>
  </si>
  <si>
    <t xml:space="preserve"> </t>
  </si>
  <si>
    <t>3° JT Hyo</t>
  </si>
  <si>
    <t>2º JIP Jauja</t>
  </si>
  <si>
    <t xml:space="preserve">JIP Pampas* </t>
  </si>
  <si>
    <t>2º JUP Hyo*</t>
  </si>
  <si>
    <t>4º JUP Hyo*</t>
  </si>
  <si>
    <t>JPC Tarma</t>
  </si>
  <si>
    <t>RESUELTO</t>
  </si>
  <si>
    <t>TRAMITE</t>
  </si>
  <si>
    <t>EJECUCION</t>
  </si>
  <si>
    <t>RES. TRAM</t>
  </si>
  <si>
    <t>OK</t>
  </si>
  <si>
    <t>RES. EJE</t>
  </si>
  <si>
    <t>OET</t>
  </si>
  <si>
    <t>OEE</t>
  </si>
  <si>
    <t>1°JPL Tarma</t>
  </si>
  <si>
    <t>2° JPL Tarma</t>
  </si>
  <si>
    <t>2da Sala Laboral - Sede Central</t>
  </si>
  <si>
    <t>BOLETÍN ESTADÍSTICO INSTITUCIONAL</t>
  </si>
  <si>
    <t>JC Trans Pampas</t>
  </si>
  <si>
    <t>1ra Sala Laboral - Sede Central</t>
  </si>
  <si>
    <t>5° JIP Hyo</t>
  </si>
  <si>
    <t>5° JUP Hyo</t>
  </si>
  <si>
    <t>JUP Concepción</t>
  </si>
  <si>
    <t>JC. Concepción</t>
  </si>
  <si>
    <t xml:space="preserve">SALA PENAL DE APELACIONES - TRANSITORIA </t>
  </si>
  <si>
    <t>6° JIP Hyo</t>
  </si>
  <si>
    <t>Rev</t>
  </si>
  <si>
    <t>Anu</t>
  </si>
  <si>
    <t>Conf</t>
  </si>
  <si>
    <t>TOTAL CARGA PROCESAL PENDIENTE AL 31.10.2018</t>
  </si>
  <si>
    <t>5º Juzg. Familia Hyo</t>
  </si>
  <si>
    <t>6º Juzg. Familia Hyo</t>
  </si>
  <si>
    <t>7º Juzg. Familia Hyo</t>
  </si>
  <si>
    <t>8º Juzg. Familia Hyo</t>
  </si>
  <si>
    <t>9º Juzg. Familia Hyo</t>
  </si>
  <si>
    <t>10º Juzg. Familia Hyo</t>
  </si>
  <si>
    <t>Sala Penal Liquidadora Hyo</t>
  </si>
  <si>
    <t xml:space="preserve"> CARGA PROCESAL, EXPEDIENTES RESUELTOS y CARGA PROCESAL PENDIENTE - EXP. PRINCIPALES EN TRÁMITE y EJECUCIÓN (ENERO - DICIEMBRE - 2018)</t>
  </si>
  <si>
    <t xml:space="preserve">                                                                                  </t>
  </si>
  <si>
    <t>TOTAL CARGA PROCESAL PENDIENTE AL 31.12.2018</t>
  </si>
  <si>
    <t>Fuente: Formulario Estadistico Electronico 31.12.18</t>
  </si>
  <si>
    <t>Auto Improc</t>
  </si>
  <si>
    <t>CUADRO COMPARATIVO DE LA PRODUCCION DEL JUZGADO CIVIL DE JAUJA DE LA CORTE SUPERIOR DE JUSTICIA DE JUNIN AL 31 DE DICIEMBRE DEL 2018</t>
  </si>
  <si>
    <t>PRODUCCIÓN  AL 30.12.2018</t>
  </si>
  <si>
    <t>CARGA PROCESAL PENDIENTE  AL 31.12.2018  (CENTRALIZACION SIJ -FEE) PARA EL SIGUIENTE MES</t>
  </si>
  <si>
    <t xml:space="preserve">INDICADORES DE PRODUCCION </t>
  </si>
  <si>
    <r>
      <t xml:space="preserve">OO.JJ. QUE  </t>
    </r>
    <r>
      <rPr>
        <sz val="5.5"/>
        <color rgb="FFFF0000"/>
        <rFont val="Calibri"/>
        <family val="2"/>
      </rPr>
      <t>NO LLEGARON</t>
    </r>
    <r>
      <rPr>
        <sz val="5.5"/>
        <color rgb="FF000000"/>
        <rFont val="Calibri"/>
        <family val="2"/>
      </rPr>
      <t xml:space="preserve"> LA META DE PRODUCCION</t>
    </r>
  </si>
  <si>
    <t>OO.JJ. QUE SUPERARON LA META DE PRODUCCION</t>
  </si>
  <si>
    <t xml:space="preserve">TRAMITE </t>
  </si>
  <si>
    <t>RESERVA</t>
  </si>
  <si>
    <t>CARGA PROCESAL TOTAL</t>
  </si>
  <si>
    <t>ENERO A DICIEMBRE</t>
  </si>
  <si>
    <t>ANUAL</t>
  </si>
  <si>
    <t>MENSUAL</t>
  </si>
  <si>
    <t xml:space="preserve">TOTAL DE PRODUCCION DE LOS JUZGADOS CIVILES </t>
  </si>
  <si>
    <t>FUENTE: FORMULARIO ELECTRÓNICO ESTADÍSTICO - FEE: 31.DIC.2018</t>
  </si>
  <si>
    <t xml:space="preserve"> CARGA PROCESAL, EXPEDIENTES RESUELTOS y CARGA PROCESAL PENDIENTE - EXP. PRINCIPALES EN TRÁMITE y EJECUCIÓN (ENERO -2019)</t>
  </si>
  <si>
    <t>Fuente: www.pj.gob.pe Formulario Estadístico Electrónico FEE al 31.01.2019.</t>
  </si>
  <si>
    <t xml:space="preserve"> CARGA PROCESAL, EXPEDIENTES RESUELTOS y CARGA PROCESAL PENDIENTE - EXP. PRINCIPALES EN TRÁMITE y EJECUCIÓN (ENERO - 2019)</t>
  </si>
  <si>
    <t xml:space="preserve"> CARGA PROCESAL, EXPEDIENTES RESUELTOS y CARGA PROCESAL PENDIENTE - EXP. PRINCIPALES EN TRÁMITE y EJECUCIÓN (ENERO -  2019)</t>
  </si>
  <si>
    <t xml:space="preserve"> CARGA PROCESAL, EXPEDIENTES RESUELTOS y CARGA PROCESAL PENDIENTE - EXP. PRINCIPALES EN TRÁMITE y EJECUCIÓN (ENERO - 2019) </t>
  </si>
  <si>
    <t xml:space="preserve"> CARGA PROCESAL, EXPEDIENTES RESUELTOS y CARGA PROCESAL PENDIENTE - EXP. PRINCIPALES EN TRÁMITE y EJECUCIÓN (ENERO - 2019) JUZGADOS ESPECIALIZADOS PENALES LIQUIDADORES</t>
  </si>
  <si>
    <t xml:space="preserve"> CARGA PROCESAL, EXPEDIENTES RESUELTOS y CARGA PROCESAL PENDIENTE - EXP. PRINCIPALES EN TRÁMITE y EJECUCIÓN (ENERO- 2019)</t>
  </si>
  <si>
    <t>Al 31 de ENERO del 2019</t>
  </si>
  <si>
    <t>Fuente: www.pj.gob.pe Formulario Estadístico Electrónico FEE al 31.01.2018.</t>
  </si>
  <si>
    <t>Fuente: www.pj.gob.pe Formulario Estadístico Electrónico FEE al 30.01.2019.</t>
  </si>
  <si>
    <t xml:space="preserve">MÓDULO DE VIOLENCIA FAMILIAR </t>
  </si>
  <si>
    <t>N°01-2019</t>
  </si>
  <si>
    <t>N° 01-2019</t>
  </si>
  <si>
    <t>MÓDULO PENAL CENTRAL</t>
  </si>
</sst>
</file>

<file path=xl/styles.xml><?xml version="1.0" encoding="utf-8"?>
<styleSheet xmlns="http://schemas.openxmlformats.org/spreadsheetml/2006/main">
  <numFmts count="11">
    <numFmt numFmtId="164" formatCode="_-* #,##0.00_-;\-* #,##0.00_-;_-* &quot;-&quot;??_-;_-@_-"/>
    <numFmt numFmtId="165" formatCode="_-* #,##0.00\ [$€]_-;\-* #,##0.00\ [$€]_-;_-* &quot;-&quot;??\ [$€]_-;_-@_-"/>
    <numFmt numFmtId="166" formatCode="#,##0.0"/>
    <numFmt numFmtId="167" formatCode="0.0"/>
    <numFmt numFmtId="168" formatCode="###\ ###\ ##0"/>
    <numFmt numFmtId="169" formatCode="###\ ##0"/>
    <numFmt numFmtId="170" formatCode="#\ ###\ ###\ ##0"/>
    <numFmt numFmtId="171" formatCode="#\ ###\ ##0"/>
    <numFmt numFmtId="172" formatCode="#,##0_);\-#,##0"/>
    <numFmt numFmtId="173" formatCode="#,##0.0_);\-#,##0.0"/>
    <numFmt numFmtId="174" formatCode="#,##0.00_ ;\-#,##0.00\ "/>
  </numFmts>
  <fonts count="8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b/>
      <sz val="7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36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theme="0"/>
      <name val="Arial"/>
      <family val="2"/>
    </font>
    <font>
      <sz val="10"/>
      <color rgb="FFFF000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0"/>
      <name val="Arial"/>
      <family val="2"/>
    </font>
    <font>
      <b/>
      <sz val="26"/>
      <color theme="0"/>
      <name val="Arial"/>
      <family val="2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b/>
      <sz val="6"/>
      <color indexed="8"/>
      <name val="Calibri"/>
      <family val="2"/>
      <scheme val="minor"/>
    </font>
    <font>
      <sz val="11"/>
      <name val="Calibri"/>
      <family val="2"/>
    </font>
    <font>
      <b/>
      <sz val="5.5"/>
      <color rgb="FF000000"/>
      <name val="Calibri"/>
      <family val="2"/>
    </font>
    <font>
      <sz val="5.5"/>
      <color rgb="FF000000"/>
      <name val="Calibri"/>
      <family val="2"/>
    </font>
    <font>
      <sz val="5.5"/>
      <color rgb="FFFF0000"/>
      <name val="Calibri"/>
      <family val="2"/>
    </font>
    <font>
      <b/>
      <sz val="5.5"/>
      <color rgb="FF000099"/>
      <name val="Calibri"/>
      <family val="2"/>
    </font>
    <font>
      <sz val="5.5"/>
      <name val="Calibri"/>
      <family val="2"/>
    </font>
    <font>
      <b/>
      <sz val="5.5"/>
      <name val="Calibri"/>
      <family val="2"/>
    </font>
    <font>
      <b/>
      <sz val="5.5"/>
      <color rgb="FF002060"/>
      <name val="Calibri"/>
      <family val="2"/>
    </font>
    <font>
      <sz val="10"/>
      <color theme="5" tint="0.39997558519241921"/>
      <name val="Arial"/>
      <family val="2"/>
    </font>
    <font>
      <b/>
      <sz val="36"/>
      <color theme="5" tint="-0.249977111117893"/>
      <name val="Arial"/>
      <family val="2"/>
    </font>
    <font>
      <b/>
      <sz val="16"/>
      <color theme="4" tint="-0.499984740745262"/>
      <name val="Century Gothic"/>
      <family val="2"/>
    </font>
    <font>
      <b/>
      <sz val="12"/>
      <color indexed="8"/>
      <name val="Arial Narrow"/>
      <family val="2"/>
    </font>
    <font>
      <b/>
      <sz val="8"/>
      <color indexed="8"/>
      <name val="Arial Narrow"/>
      <family val="2"/>
    </font>
    <font>
      <b/>
      <sz val="22"/>
      <color theme="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EDF9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BE7F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9E3FD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rgb="FF000000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3">
    <xf numFmtId="165" fontId="0" fillId="0" borderId="0"/>
    <xf numFmtId="165" fontId="2" fillId="2" borderId="0" applyNumberFormat="0" applyBorder="0" applyAlignment="0" applyProtection="0"/>
    <xf numFmtId="165" fontId="2" fillId="3" borderId="0" applyNumberFormat="0" applyBorder="0" applyAlignment="0" applyProtection="0"/>
    <xf numFmtId="165" fontId="2" fillId="4" borderId="0" applyNumberFormat="0" applyBorder="0" applyAlignment="0" applyProtection="0"/>
    <xf numFmtId="165" fontId="2" fillId="5" borderId="0" applyNumberFormat="0" applyBorder="0" applyAlignment="0" applyProtection="0"/>
    <xf numFmtId="165" fontId="2" fillId="6" borderId="0" applyNumberFormat="0" applyBorder="0" applyAlignment="0" applyProtection="0"/>
    <xf numFmtId="165" fontId="2" fillId="7" borderId="0" applyNumberFormat="0" applyBorder="0" applyAlignment="0" applyProtection="0"/>
    <xf numFmtId="165" fontId="2" fillId="8" borderId="0" applyNumberFormat="0" applyBorder="0" applyAlignment="0" applyProtection="0"/>
    <xf numFmtId="165" fontId="2" fillId="9" borderId="0" applyNumberFormat="0" applyBorder="0" applyAlignment="0" applyProtection="0"/>
    <xf numFmtId="165" fontId="2" fillId="10" borderId="0" applyNumberFormat="0" applyBorder="0" applyAlignment="0" applyProtection="0"/>
    <xf numFmtId="165" fontId="2" fillId="5" borderId="0" applyNumberFormat="0" applyBorder="0" applyAlignment="0" applyProtection="0"/>
    <xf numFmtId="165" fontId="2" fillId="8" borderId="0" applyNumberFormat="0" applyBorder="0" applyAlignment="0" applyProtection="0"/>
    <xf numFmtId="165" fontId="2" fillId="11" borderId="0" applyNumberFormat="0" applyBorder="0" applyAlignment="0" applyProtection="0"/>
    <xf numFmtId="165" fontId="3" fillId="12" borderId="0" applyNumberFormat="0" applyBorder="0" applyAlignment="0" applyProtection="0"/>
    <xf numFmtId="165" fontId="3" fillId="9" borderId="0" applyNumberFormat="0" applyBorder="0" applyAlignment="0" applyProtection="0"/>
    <xf numFmtId="165" fontId="3" fillId="10" borderId="0" applyNumberFormat="0" applyBorder="0" applyAlignment="0" applyProtection="0"/>
    <xf numFmtId="165" fontId="3" fillId="13" borderId="0" applyNumberFormat="0" applyBorder="0" applyAlignment="0" applyProtection="0"/>
    <xf numFmtId="165" fontId="3" fillId="14" borderId="0" applyNumberFormat="0" applyBorder="0" applyAlignment="0" applyProtection="0"/>
    <xf numFmtId="165" fontId="3" fillId="15" borderId="0" applyNumberFormat="0" applyBorder="0" applyAlignment="0" applyProtection="0"/>
    <xf numFmtId="165" fontId="4" fillId="0" borderId="0"/>
    <xf numFmtId="165" fontId="4" fillId="0" borderId="0"/>
    <xf numFmtId="165" fontId="1" fillId="0" borderId="0"/>
    <xf numFmtId="165" fontId="5" fillId="17" borderId="1" applyNumberFormat="0" applyAlignment="0" applyProtection="0"/>
    <xf numFmtId="165" fontId="6" fillId="18" borderId="2" applyNumberFormat="0" applyAlignment="0" applyProtection="0"/>
    <xf numFmtId="165" fontId="7" fillId="0" borderId="3" applyNumberFormat="0" applyFill="0" applyAlignment="0" applyProtection="0"/>
    <xf numFmtId="3" fontId="1" fillId="0" borderId="0" applyFont="0" applyFill="0" applyBorder="0" applyAlignment="0" applyProtection="0"/>
    <xf numFmtId="165" fontId="8" fillId="0" borderId="0" applyNumberFormat="0" applyFill="0" applyBorder="0" applyAlignment="0" applyProtection="0"/>
    <xf numFmtId="165" fontId="9" fillId="19" borderId="0" applyNumberFormat="0" applyBorder="0" applyAlignment="0" applyProtection="0"/>
    <xf numFmtId="165" fontId="9" fillId="20" borderId="0" applyNumberFormat="0" applyBorder="0" applyAlignment="0" applyProtection="0"/>
    <xf numFmtId="165" fontId="9" fillId="21" borderId="0" applyNumberFormat="0" applyBorder="0" applyAlignment="0" applyProtection="0"/>
    <xf numFmtId="165" fontId="3" fillId="22" borderId="0" applyNumberFormat="0" applyBorder="0" applyAlignment="0" applyProtection="0"/>
    <xf numFmtId="165" fontId="2" fillId="23" borderId="0" applyNumberFormat="0" applyBorder="0" applyAlignment="0" applyProtection="0"/>
    <xf numFmtId="165" fontId="2" fillId="23" borderId="0" applyNumberFormat="0" applyBorder="0" applyAlignment="0" applyProtection="0"/>
    <xf numFmtId="165" fontId="3" fillId="24" borderId="0" applyNumberFormat="0" applyBorder="0" applyAlignment="0" applyProtection="0"/>
    <xf numFmtId="165" fontId="3" fillId="25" borderId="0" applyNumberFormat="0" applyBorder="0" applyAlignment="0" applyProtection="0"/>
    <xf numFmtId="165" fontId="2" fillId="26" borderId="0" applyNumberFormat="0" applyBorder="0" applyAlignment="0" applyProtection="0"/>
    <xf numFmtId="165" fontId="2" fillId="27" borderId="0" applyNumberFormat="0" applyBorder="0" applyAlignment="0" applyProtection="0"/>
    <xf numFmtId="165" fontId="3" fillId="18" borderId="0" applyNumberFormat="0" applyBorder="0" applyAlignment="0" applyProtection="0"/>
    <xf numFmtId="165" fontId="3" fillId="18" borderId="0" applyNumberFormat="0" applyBorder="0" applyAlignment="0" applyProtection="0"/>
    <xf numFmtId="165" fontId="2" fillId="26" borderId="0" applyNumberFormat="0" applyBorder="0" applyAlignment="0" applyProtection="0"/>
    <xf numFmtId="165" fontId="2" fillId="16" borderId="0" applyNumberFormat="0" applyBorder="0" applyAlignment="0" applyProtection="0"/>
    <xf numFmtId="165" fontId="3" fillId="27" borderId="0" applyNumberFormat="0" applyBorder="0" applyAlignment="0" applyProtection="0"/>
    <xf numFmtId="165" fontId="3" fillId="22" borderId="0" applyNumberFormat="0" applyBorder="0" applyAlignment="0" applyProtection="0"/>
    <xf numFmtId="165" fontId="2" fillId="23" borderId="0" applyNumberFormat="0" applyBorder="0" applyAlignment="0" applyProtection="0"/>
    <xf numFmtId="165" fontId="2" fillId="27" borderId="0" applyNumberFormat="0" applyBorder="0" applyAlignment="0" applyProtection="0"/>
    <xf numFmtId="165" fontId="3" fillId="27" borderId="0" applyNumberFormat="0" applyBorder="0" applyAlignment="0" applyProtection="0"/>
    <xf numFmtId="165" fontId="3" fillId="28" borderId="0" applyNumberFormat="0" applyBorder="0" applyAlignment="0" applyProtection="0"/>
    <xf numFmtId="165" fontId="2" fillId="29" borderId="0" applyNumberFormat="0" applyBorder="0" applyAlignment="0" applyProtection="0"/>
    <xf numFmtId="165" fontId="2" fillId="23" borderId="0" applyNumberFormat="0" applyBorder="0" applyAlignment="0" applyProtection="0"/>
    <xf numFmtId="165" fontId="3" fillId="24" borderId="0" applyNumberFormat="0" applyBorder="0" applyAlignment="0" applyProtection="0"/>
    <xf numFmtId="165" fontId="3" fillId="30" borderId="0" applyNumberFormat="0" applyBorder="0" applyAlignment="0" applyProtection="0"/>
    <xf numFmtId="165" fontId="2" fillId="26" borderId="0" applyNumberFormat="0" applyBorder="0" applyAlignment="0" applyProtection="0"/>
    <xf numFmtId="165" fontId="2" fillId="31" borderId="0" applyNumberFormat="0" applyBorder="0" applyAlignment="0" applyProtection="0"/>
    <xf numFmtId="165" fontId="3" fillId="31" borderId="0" applyNumberFormat="0" applyBorder="0" applyAlignment="0" applyProtection="0"/>
    <xf numFmtId="165" fontId="10" fillId="31" borderId="1" applyNumberFormat="0" applyAlignment="0" applyProtection="0"/>
    <xf numFmtId="165" fontId="11" fillId="0" borderId="0" applyFont="0" applyFill="0" applyBorder="0" applyAlignment="0" applyProtection="0"/>
    <xf numFmtId="165" fontId="12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3" fillId="33" borderId="0" applyNumberFormat="0" applyBorder="0" applyAlignment="0" applyProtection="0"/>
    <xf numFmtId="165" fontId="45" fillId="0" borderId="0"/>
    <xf numFmtId="165" fontId="4" fillId="0" borderId="0"/>
    <xf numFmtId="165" fontId="1" fillId="0" borderId="0"/>
    <xf numFmtId="0" fontId="33" fillId="0" borderId="0">
      <alignment vertical="top"/>
    </xf>
    <xf numFmtId="165" fontId="1" fillId="0" borderId="0"/>
    <xf numFmtId="0" fontId="33" fillId="0" borderId="0">
      <alignment vertical="top"/>
    </xf>
    <xf numFmtId="0" fontId="41" fillId="0" borderId="0">
      <alignment vertical="top"/>
    </xf>
    <xf numFmtId="165" fontId="4" fillId="0" borderId="0"/>
    <xf numFmtId="165" fontId="1" fillId="0" borderId="0"/>
    <xf numFmtId="165" fontId="33" fillId="0" borderId="0"/>
    <xf numFmtId="165" fontId="34" fillId="0" borderId="0"/>
    <xf numFmtId="0" fontId="33" fillId="0" borderId="0"/>
    <xf numFmtId="0" fontId="34" fillId="0" borderId="0"/>
    <xf numFmtId="165" fontId="4" fillId="26" borderId="4" applyNumberFormat="0" applyFont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165" fontId="14" fillId="17" borderId="5" applyNumberFormat="0" applyAlignment="0" applyProtection="0"/>
    <xf numFmtId="165" fontId="15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17" fillId="0" borderId="0" applyNumberFormat="0" applyFill="0" applyBorder="0" applyAlignment="0" applyProtection="0"/>
    <xf numFmtId="165" fontId="18" fillId="0" borderId="6" applyNumberFormat="0" applyFill="0" applyAlignment="0" applyProtection="0"/>
    <xf numFmtId="165" fontId="8" fillId="0" borderId="7" applyNumberFormat="0" applyFill="0" applyAlignment="0" applyProtection="0"/>
    <xf numFmtId="165" fontId="19" fillId="0" borderId="0" applyNumberFormat="0" applyFill="0" applyBorder="0" applyAlignment="0" applyProtection="0"/>
    <xf numFmtId="165" fontId="9" fillId="0" borderId="8" applyNumberFormat="0" applyFill="0" applyAlignment="0" applyProtection="0"/>
  </cellStyleXfs>
  <cellXfs count="1136">
    <xf numFmtId="165" fontId="0" fillId="0" borderId="0" xfId="0"/>
    <xf numFmtId="165" fontId="0" fillId="0" borderId="0" xfId="0" applyBorder="1"/>
    <xf numFmtId="165" fontId="0" fillId="0" borderId="0" xfId="0" applyFill="1" applyBorder="1"/>
    <xf numFmtId="165" fontId="25" fillId="0" borderId="0" xfId="66" applyFont="1" applyFill="1" applyBorder="1" applyAlignment="1">
      <alignment horizontal="center" vertical="center"/>
    </xf>
    <xf numFmtId="165" fontId="24" fillId="0" borderId="0" xfId="66" applyFont="1" applyFill="1" applyBorder="1" applyAlignment="1">
      <alignment horizontal="left" vertical="center"/>
    </xf>
    <xf numFmtId="165" fontId="29" fillId="0" borderId="0" xfId="0" applyFont="1"/>
    <xf numFmtId="165" fontId="25" fillId="0" borderId="0" xfId="0" applyFont="1" applyFill="1" applyBorder="1" applyAlignment="1">
      <alignment horizontal="center"/>
    </xf>
    <xf numFmtId="165" fontId="24" fillId="0" borderId="0" xfId="0" applyFont="1" applyFill="1" applyBorder="1" applyAlignment="1">
      <alignment horizontal="left" vertical="center" indent="2"/>
    </xf>
    <xf numFmtId="165" fontId="24" fillId="0" borderId="0" xfId="0" applyFont="1" applyFill="1" applyBorder="1"/>
    <xf numFmtId="4" fontId="0" fillId="0" borderId="0" xfId="0" applyNumberFormat="1"/>
    <xf numFmtId="166" fontId="29" fillId="0" borderId="0" xfId="0" applyNumberFormat="1" applyFont="1"/>
    <xf numFmtId="166" fontId="29" fillId="0" borderId="0" xfId="0" applyNumberFormat="1" applyFont="1" applyBorder="1"/>
    <xf numFmtId="165" fontId="24" fillId="0" borderId="0" xfId="19" applyFont="1" applyFill="1" applyBorder="1" applyAlignment="1">
      <alignment horizontal="left" vertical="center" wrapText="1" indent="2"/>
    </xf>
    <xf numFmtId="165" fontId="25" fillId="0" borderId="0" xfId="66" applyFont="1" applyFill="1" applyBorder="1" applyAlignment="1">
      <alignment horizontal="left" vertical="center"/>
    </xf>
    <xf numFmtId="165" fontId="25" fillId="0" borderId="0" xfId="66" applyFont="1" applyFill="1" applyBorder="1" applyAlignment="1">
      <alignment horizontal="left" vertical="center" indent="1"/>
    </xf>
    <xf numFmtId="165" fontId="27" fillId="0" borderId="0" xfId="19" applyFont="1" applyFill="1" applyBorder="1" applyAlignment="1">
      <alignment horizontal="left" vertical="center" wrapText="1" indent="2"/>
    </xf>
    <xf numFmtId="165" fontId="29" fillId="0" borderId="0" xfId="0" applyFont="1" applyFill="1" applyBorder="1"/>
    <xf numFmtId="165" fontId="0" fillId="0" borderId="0" xfId="0" applyFill="1"/>
    <xf numFmtId="165" fontId="25" fillId="0" borderId="0" xfId="0" applyFont="1" applyFill="1" applyBorder="1" applyAlignment="1">
      <alignment horizontal="center" vertical="center" wrapText="1"/>
    </xf>
    <xf numFmtId="165" fontId="25" fillId="0" borderId="0" xfId="0" applyFont="1" applyFill="1" applyBorder="1" applyAlignment="1">
      <alignment horizontal="center" vertical="center"/>
    </xf>
    <xf numFmtId="165" fontId="25" fillId="0" borderId="9" xfId="0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165" fontId="24" fillId="0" borderId="10" xfId="19" applyFont="1" applyFill="1" applyBorder="1" applyAlignment="1">
      <alignment horizontal="left" vertical="center" wrapText="1" indent="1"/>
    </xf>
    <xf numFmtId="165" fontId="27" fillId="0" borderId="10" xfId="19" applyFont="1" applyFill="1" applyBorder="1" applyAlignment="1">
      <alignment horizontal="left" vertical="center" wrapText="1" indent="1"/>
    </xf>
    <xf numFmtId="165" fontId="24" fillId="0" borderId="11" xfId="19" applyFont="1" applyFill="1" applyBorder="1" applyAlignment="1">
      <alignment horizontal="left" vertical="center" wrapText="1" indent="1"/>
    </xf>
    <xf numFmtId="165" fontId="24" fillId="0" borderId="11" xfId="66" applyFont="1" applyFill="1" applyBorder="1" applyAlignment="1">
      <alignment horizontal="left" vertical="center" indent="1"/>
    </xf>
    <xf numFmtId="165" fontId="24" fillId="0" borderId="12" xfId="19" applyFont="1" applyFill="1" applyBorder="1" applyAlignment="1">
      <alignment horizontal="left" vertical="center" wrapText="1" indent="1"/>
    </xf>
    <xf numFmtId="165" fontId="25" fillId="0" borderId="13" xfId="66" applyFont="1" applyFill="1" applyBorder="1" applyAlignment="1">
      <alignment horizontal="left" vertical="center" indent="1"/>
    </xf>
    <xf numFmtId="165" fontId="29" fillId="0" borderId="0" xfId="0" applyFont="1" applyFill="1"/>
    <xf numFmtId="166" fontId="24" fillId="0" borderId="0" xfId="0" applyNumberFormat="1" applyFont="1" applyFill="1" applyBorder="1" applyAlignment="1">
      <alignment horizontal="right" vertical="center" indent="1"/>
    </xf>
    <xf numFmtId="166" fontId="24" fillId="0" borderId="10" xfId="0" applyNumberFormat="1" applyFont="1" applyFill="1" applyBorder="1" applyAlignment="1">
      <alignment horizontal="right" vertical="center" indent="1"/>
    </xf>
    <xf numFmtId="166" fontId="24" fillId="0" borderId="14" xfId="0" applyNumberFormat="1" applyFont="1" applyFill="1" applyBorder="1" applyAlignment="1">
      <alignment horizontal="right" vertical="center" indent="1"/>
    </xf>
    <xf numFmtId="165" fontId="25" fillId="0" borderId="0" xfId="0" applyFont="1" applyFill="1" applyBorder="1" applyAlignment="1">
      <alignment horizontal="center" vertical="top" wrapText="1"/>
    </xf>
    <xf numFmtId="165" fontId="25" fillId="0" borderId="0" xfId="0" applyFont="1" applyFill="1" applyBorder="1" applyAlignment="1">
      <alignment horizontal="right" indent="2"/>
    </xf>
    <xf numFmtId="168" fontId="25" fillId="0" borderId="0" xfId="0" applyNumberFormat="1" applyFont="1" applyFill="1" applyBorder="1" applyAlignment="1">
      <alignment horizontal="right" vertical="center" indent="1"/>
    </xf>
    <xf numFmtId="165" fontId="25" fillId="0" borderId="0" xfId="0" applyFont="1" applyFill="1" applyBorder="1" applyAlignment="1">
      <alignment horizontal="right" vertical="center" indent="1"/>
    </xf>
    <xf numFmtId="165" fontId="24" fillId="0" borderId="0" xfId="0" applyFont="1" applyFill="1" applyBorder="1" applyAlignment="1">
      <alignment horizontal="right" vertical="center" indent="1"/>
    </xf>
    <xf numFmtId="168" fontId="24" fillId="0" borderId="0" xfId="0" applyNumberFormat="1" applyFont="1" applyFill="1" applyBorder="1" applyAlignment="1">
      <alignment horizontal="right" vertical="center" indent="1"/>
    </xf>
    <xf numFmtId="169" fontId="29" fillId="0" borderId="0" xfId="0" applyNumberFormat="1" applyFont="1" applyAlignment="1">
      <alignment horizontal="right" vertical="center" indent="1"/>
    </xf>
    <xf numFmtId="169" fontId="29" fillId="0" borderId="0" xfId="0" applyNumberFormat="1" applyFont="1" applyFill="1" applyAlignment="1">
      <alignment horizontal="right" vertical="center" indent="1"/>
    </xf>
    <xf numFmtId="165" fontId="29" fillId="0" borderId="0" xfId="0" applyFont="1" applyAlignment="1">
      <alignment horizontal="right" vertical="center" indent="1"/>
    </xf>
    <xf numFmtId="165" fontId="1" fillId="0" borderId="0" xfId="0" applyFont="1"/>
    <xf numFmtId="165" fontId="1" fillId="0" borderId="0" xfId="61" applyFill="1"/>
    <xf numFmtId="165" fontId="1" fillId="0" borderId="0" xfId="61"/>
    <xf numFmtId="49" fontId="25" fillId="0" borderId="0" xfId="21" applyNumberFormat="1" applyFont="1" applyFill="1" applyBorder="1" applyAlignment="1">
      <alignment horizontal="center" vertical="center" wrapText="1"/>
    </xf>
    <xf numFmtId="165" fontId="23" fillId="0" borderId="0" xfId="61" applyFont="1"/>
    <xf numFmtId="165" fontId="23" fillId="0" borderId="0" xfId="61" applyFont="1" applyFill="1" applyBorder="1"/>
    <xf numFmtId="165" fontId="24" fillId="0" borderId="10" xfId="21" applyFont="1" applyFill="1" applyBorder="1" applyAlignment="1">
      <alignment horizontal="left" vertical="center" wrapText="1" indent="1"/>
    </xf>
    <xf numFmtId="165" fontId="27" fillId="0" borderId="10" xfId="21" applyFont="1" applyFill="1" applyBorder="1" applyAlignment="1">
      <alignment horizontal="left" vertical="center" wrapText="1" indent="1"/>
    </xf>
    <xf numFmtId="165" fontId="27" fillId="0" borderId="0" xfId="21" applyFont="1" applyFill="1" applyBorder="1" applyAlignment="1">
      <alignment horizontal="left" vertical="center" wrapText="1" indent="1"/>
    </xf>
    <xf numFmtId="165" fontId="24" fillId="0" borderId="11" xfId="21" applyFont="1" applyFill="1" applyBorder="1" applyAlignment="1">
      <alignment horizontal="left" vertical="center" wrapText="1" indent="1"/>
    </xf>
    <xf numFmtId="165" fontId="30" fillId="0" borderId="0" xfId="61" applyFont="1" applyFill="1" applyBorder="1" applyAlignment="1">
      <alignment horizontal="center" vertical="center" wrapText="1"/>
    </xf>
    <xf numFmtId="165" fontId="28" fillId="0" borderId="0" xfId="61" applyFont="1" applyFill="1" applyBorder="1" applyAlignment="1">
      <alignment horizontal="center" vertical="center" wrapText="1"/>
    </xf>
    <xf numFmtId="165" fontId="24" fillId="0" borderId="0" xfId="61" applyFont="1"/>
    <xf numFmtId="165" fontId="24" fillId="0" borderId="0" xfId="61" applyFont="1" applyFill="1" applyBorder="1"/>
    <xf numFmtId="172" fontId="28" fillId="0" borderId="0" xfId="61" applyNumberFormat="1" applyFont="1" applyFill="1" applyBorder="1" applyAlignment="1">
      <alignment horizontal="center" vertical="center" wrapText="1"/>
    </xf>
    <xf numFmtId="171" fontId="25" fillId="0" borderId="0" xfId="61" applyNumberFormat="1" applyFont="1" applyFill="1" applyBorder="1" applyAlignment="1">
      <alignment horizontal="right" vertical="center" wrapText="1" indent="1"/>
    </xf>
    <xf numFmtId="173" fontId="27" fillId="0" borderId="15" xfId="61" applyNumberFormat="1" applyFont="1" applyFill="1" applyBorder="1" applyAlignment="1">
      <alignment horizontal="left" vertical="center" wrapText="1" indent="1"/>
    </xf>
    <xf numFmtId="165" fontId="27" fillId="0" borderId="0" xfId="61" applyFont="1" applyFill="1" applyBorder="1" applyAlignment="1">
      <alignment horizontal="left" vertical="center" wrapText="1" indent="1"/>
    </xf>
    <xf numFmtId="171" fontId="24" fillId="0" borderId="16" xfId="61" applyNumberFormat="1" applyFont="1" applyFill="1" applyBorder="1" applyAlignment="1">
      <alignment horizontal="right" vertical="center" wrapText="1" indent="1"/>
    </xf>
    <xf numFmtId="171" fontId="24" fillId="0" borderId="0" xfId="61" applyNumberFormat="1" applyFont="1" applyFill="1" applyBorder="1" applyAlignment="1">
      <alignment horizontal="right" vertical="center" wrapText="1" indent="1"/>
    </xf>
    <xf numFmtId="165" fontId="23" fillId="0" borderId="0" xfId="61" applyFont="1" applyFill="1"/>
    <xf numFmtId="173" fontId="27" fillId="0" borderId="10" xfId="61" applyNumberFormat="1" applyFont="1" applyFill="1" applyBorder="1" applyAlignment="1">
      <alignment horizontal="left" vertical="center" wrapText="1" indent="1"/>
    </xf>
    <xf numFmtId="172" fontId="27" fillId="0" borderId="0" xfId="61" applyNumberFormat="1" applyFont="1" applyFill="1" applyBorder="1" applyAlignment="1">
      <alignment horizontal="left" vertical="center" wrapText="1" indent="1"/>
    </xf>
    <xf numFmtId="167" fontId="24" fillId="0" borderId="10" xfId="61" applyNumberFormat="1" applyFont="1" applyFill="1" applyBorder="1" applyAlignment="1">
      <alignment horizontal="right" vertical="center" indent="1"/>
    </xf>
    <xf numFmtId="173" fontId="27" fillId="0" borderId="14" xfId="61" applyNumberFormat="1" applyFont="1" applyFill="1" applyBorder="1" applyAlignment="1">
      <alignment horizontal="left" vertical="center" wrapText="1" indent="1"/>
    </xf>
    <xf numFmtId="165" fontId="24" fillId="0" borderId="15" xfId="21" applyFont="1" applyFill="1" applyBorder="1" applyAlignment="1">
      <alignment horizontal="left" vertical="center" wrapText="1" indent="1"/>
    </xf>
    <xf numFmtId="171" fontId="24" fillId="0" borderId="13" xfId="61" applyNumberFormat="1" applyFont="1" applyFill="1" applyBorder="1" applyAlignment="1">
      <alignment horizontal="right" vertical="center" wrapText="1" indent="1"/>
    </xf>
    <xf numFmtId="171" fontId="24" fillId="0" borderId="15" xfId="61" applyNumberFormat="1" applyFont="1" applyFill="1" applyBorder="1" applyAlignment="1">
      <alignment horizontal="right" vertical="center" wrapText="1" indent="1"/>
    </xf>
    <xf numFmtId="171" fontId="24" fillId="0" borderId="17" xfId="61" applyNumberFormat="1" applyFont="1" applyFill="1" applyBorder="1" applyAlignment="1">
      <alignment horizontal="right" vertical="center" wrapText="1" indent="1"/>
    </xf>
    <xf numFmtId="167" fontId="24" fillId="0" borderId="15" xfId="61" applyNumberFormat="1" applyFont="1" applyFill="1" applyBorder="1" applyAlignment="1">
      <alignment horizontal="right" vertical="center" indent="1"/>
    </xf>
    <xf numFmtId="171" fontId="24" fillId="0" borderId="10" xfId="61" applyNumberFormat="1" applyFont="1" applyFill="1" applyBorder="1" applyAlignment="1">
      <alignment horizontal="right" vertical="center" wrapText="1" indent="1"/>
    </xf>
    <xf numFmtId="171" fontId="24" fillId="0" borderId="18" xfId="61" applyNumberFormat="1" applyFont="1" applyFill="1" applyBorder="1" applyAlignment="1">
      <alignment horizontal="right" vertical="center" wrapText="1" indent="1"/>
    </xf>
    <xf numFmtId="171" fontId="24" fillId="0" borderId="19" xfId="61" applyNumberFormat="1" applyFont="1" applyFill="1" applyBorder="1" applyAlignment="1">
      <alignment horizontal="right" vertical="center" wrapText="1" indent="1"/>
    </xf>
    <xf numFmtId="171" fontId="24" fillId="0" borderId="11" xfId="61" applyNumberFormat="1" applyFont="1" applyFill="1" applyBorder="1" applyAlignment="1">
      <alignment horizontal="right" vertical="center" wrapText="1" indent="1"/>
    </xf>
    <xf numFmtId="165" fontId="25" fillId="0" borderId="0" xfId="21" applyFont="1" applyFill="1" applyAlignment="1"/>
    <xf numFmtId="168" fontId="0" fillId="0" borderId="0" xfId="0" applyNumberFormat="1"/>
    <xf numFmtId="171" fontId="24" fillId="0" borderId="20" xfId="61" applyNumberFormat="1" applyFont="1" applyFill="1" applyBorder="1" applyAlignment="1">
      <alignment horizontal="right" vertical="center" wrapText="1" indent="1"/>
    </xf>
    <xf numFmtId="171" fontId="24" fillId="0" borderId="21" xfId="61" applyNumberFormat="1" applyFont="1" applyFill="1" applyBorder="1" applyAlignment="1">
      <alignment horizontal="right" vertical="center" wrapText="1" indent="1"/>
    </xf>
    <xf numFmtId="171" fontId="24" fillId="0" borderId="22" xfId="61" applyNumberFormat="1" applyFont="1" applyFill="1" applyBorder="1" applyAlignment="1">
      <alignment horizontal="right" vertical="center" wrapText="1" indent="1"/>
    </xf>
    <xf numFmtId="171" fontId="24" fillId="0" borderId="23" xfId="61" applyNumberFormat="1" applyFont="1" applyFill="1" applyBorder="1" applyAlignment="1">
      <alignment horizontal="right" vertical="center" wrapText="1" indent="1"/>
    </xf>
    <xf numFmtId="171" fontId="24" fillId="0" borderId="24" xfId="61" applyNumberFormat="1" applyFont="1" applyFill="1" applyBorder="1" applyAlignment="1">
      <alignment horizontal="right" vertical="center" wrapText="1" indent="1"/>
    </xf>
    <xf numFmtId="171" fontId="24" fillId="0" borderId="25" xfId="61" applyNumberFormat="1" applyFont="1" applyFill="1" applyBorder="1" applyAlignment="1">
      <alignment horizontal="right" vertical="center" wrapText="1" indent="1"/>
    </xf>
    <xf numFmtId="171" fontId="24" fillId="0" borderId="26" xfId="61" applyNumberFormat="1" applyFont="1" applyFill="1" applyBorder="1" applyAlignment="1">
      <alignment horizontal="right" vertical="center" wrapText="1" indent="1"/>
    </xf>
    <xf numFmtId="165" fontId="24" fillId="0" borderId="9" xfId="21" applyFont="1" applyFill="1" applyBorder="1" applyAlignment="1">
      <alignment horizontal="left" vertical="center" wrapText="1" indent="1"/>
    </xf>
    <xf numFmtId="171" fontId="24" fillId="0" borderId="9" xfId="61" applyNumberFormat="1" applyFont="1" applyFill="1" applyBorder="1" applyAlignment="1">
      <alignment horizontal="right" vertical="center" wrapText="1" indent="1"/>
    </xf>
    <xf numFmtId="165" fontId="23" fillId="0" borderId="9" xfId="61" applyFont="1" applyFill="1" applyBorder="1"/>
    <xf numFmtId="167" fontId="24" fillId="0" borderId="11" xfId="61" applyNumberFormat="1" applyFont="1" applyFill="1" applyBorder="1" applyAlignment="1">
      <alignment horizontal="right" vertical="center" indent="1"/>
    </xf>
    <xf numFmtId="169" fontId="25" fillId="0" borderId="27" xfId="67" applyNumberFormat="1" applyFont="1" applyFill="1" applyBorder="1" applyAlignment="1">
      <alignment horizontal="right" vertical="center" indent="1"/>
    </xf>
    <xf numFmtId="169" fontId="24" fillId="0" borderId="28" xfId="67" applyNumberFormat="1" applyFont="1" applyFill="1" applyBorder="1" applyAlignment="1">
      <alignment horizontal="right" vertical="center" indent="1"/>
    </xf>
    <xf numFmtId="169" fontId="24" fillId="0" borderId="29" xfId="67" applyNumberFormat="1" applyFont="1" applyFill="1" applyBorder="1" applyAlignment="1">
      <alignment horizontal="right" vertical="center" indent="1"/>
    </xf>
    <xf numFmtId="165" fontId="46" fillId="0" borderId="0" xfId="0" applyFont="1" applyFill="1" applyBorder="1" applyAlignment="1">
      <alignment horizontal="right" vertical="center" indent="1"/>
    </xf>
    <xf numFmtId="165" fontId="47" fillId="0" borderId="0" xfId="0" applyFont="1" applyFill="1" applyBorder="1" applyAlignment="1">
      <alignment horizontal="right" vertical="center" indent="1"/>
    </xf>
    <xf numFmtId="169" fontId="48" fillId="0" borderId="0" xfId="0" applyNumberFormat="1" applyFont="1" applyFill="1" applyAlignment="1">
      <alignment horizontal="right" vertical="center" indent="1"/>
    </xf>
    <xf numFmtId="166" fontId="48" fillId="0" borderId="0" xfId="0" applyNumberFormat="1" applyFont="1" applyFill="1" applyAlignment="1">
      <alignment horizontal="right" vertical="center" indent="1"/>
    </xf>
    <xf numFmtId="166" fontId="25" fillId="35" borderId="30" xfId="0" applyNumberFormat="1" applyFont="1" applyFill="1" applyBorder="1" applyAlignment="1">
      <alignment horizontal="right" vertical="center" indent="1"/>
    </xf>
    <xf numFmtId="165" fontId="25" fillId="35" borderId="30" xfId="0" applyFont="1" applyFill="1" applyBorder="1" applyAlignment="1">
      <alignment horizontal="center" vertical="center" wrapText="1"/>
    </xf>
    <xf numFmtId="165" fontId="25" fillId="35" borderId="30" xfId="66" applyFont="1" applyFill="1" applyBorder="1" applyAlignment="1">
      <alignment horizontal="center" vertical="center" wrapText="1"/>
    </xf>
    <xf numFmtId="172" fontId="28" fillId="35" borderId="30" xfId="61" applyNumberFormat="1" applyFont="1" applyFill="1" applyBorder="1" applyAlignment="1">
      <alignment horizontal="center" vertical="center" wrapText="1"/>
    </xf>
    <xf numFmtId="171" fontId="25" fillId="35" borderId="31" xfId="61" applyNumberFormat="1" applyFont="1" applyFill="1" applyBorder="1" applyAlignment="1">
      <alignment horizontal="right" vertical="center" wrapText="1" indent="1"/>
    </xf>
    <xf numFmtId="171" fontId="25" fillId="35" borderId="32" xfId="61" applyNumberFormat="1" applyFont="1" applyFill="1" applyBorder="1" applyAlignment="1">
      <alignment horizontal="right" vertical="center" wrapText="1" indent="1"/>
    </xf>
    <xf numFmtId="171" fontId="25" fillId="35" borderId="33" xfId="61" applyNumberFormat="1" applyFont="1" applyFill="1" applyBorder="1" applyAlignment="1">
      <alignment horizontal="right" vertical="center" wrapText="1" indent="1"/>
    </xf>
    <xf numFmtId="171" fontId="25" fillId="35" borderId="34" xfId="61" applyNumberFormat="1" applyFont="1" applyFill="1" applyBorder="1" applyAlignment="1">
      <alignment horizontal="right" vertical="center" wrapText="1" indent="1"/>
    </xf>
    <xf numFmtId="167" fontId="30" fillId="35" borderId="30" xfId="61" applyNumberFormat="1" applyFont="1" applyFill="1" applyBorder="1" applyAlignment="1">
      <alignment horizontal="right" vertical="center" indent="1"/>
    </xf>
    <xf numFmtId="171" fontId="25" fillId="35" borderId="30" xfId="61" applyNumberFormat="1" applyFont="1" applyFill="1" applyBorder="1" applyAlignment="1">
      <alignment horizontal="right" vertical="center" wrapText="1" indent="1"/>
    </xf>
    <xf numFmtId="167" fontId="25" fillId="35" borderId="30" xfId="61" applyNumberFormat="1" applyFont="1" applyFill="1" applyBorder="1" applyAlignment="1">
      <alignment horizontal="right" vertical="center" indent="1"/>
    </xf>
    <xf numFmtId="165" fontId="25" fillId="0" borderId="0" xfId="19" applyFont="1" applyBorder="1" applyAlignment="1">
      <alignment horizontal="center" wrapText="1"/>
    </xf>
    <xf numFmtId="165" fontId="25" fillId="0" borderId="0" xfId="19" applyFont="1" applyFill="1" applyBorder="1" applyAlignment="1">
      <alignment horizontal="left" wrapText="1" indent="2"/>
    </xf>
    <xf numFmtId="165" fontId="24" fillId="0" borderId="0" xfId="19" applyFont="1" applyFill="1" applyBorder="1" applyAlignment="1">
      <alignment horizontal="left" wrapText="1" indent="2"/>
    </xf>
    <xf numFmtId="166" fontId="24" fillId="0" borderId="35" xfId="0" applyNumberFormat="1" applyFont="1" applyFill="1" applyBorder="1" applyAlignment="1">
      <alignment horizontal="right" vertical="center" indent="1"/>
    </xf>
    <xf numFmtId="166" fontId="24" fillId="0" borderId="28" xfId="0" applyNumberFormat="1" applyFont="1" applyFill="1" applyBorder="1" applyAlignment="1">
      <alignment horizontal="right" vertical="center" indent="1"/>
    </xf>
    <xf numFmtId="166" fontId="24" fillId="0" borderId="36" xfId="0" applyNumberFormat="1" applyFont="1" applyFill="1" applyBorder="1" applyAlignment="1">
      <alignment horizontal="right" vertical="center" indent="1"/>
    </xf>
    <xf numFmtId="165" fontId="25" fillId="35" borderId="31" xfId="0" applyFont="1" applyFill="1" applyBorder="1" applyAlignment="1">
      <alignment horizontal="right" vertical="center" indent="1"/>
    </xf>
    <xf numFmtId="166" fontId="25" fillId="35" borderId="31" xfId="0" applyNumberFormat="1" applyFont="1" applyFill="1" applyBorder="1" applyAlignment="1">
      <alignment horizontal="right" vertical="center" indent="1"/>
    </xf>
    <xf numFmtId="166" fontId="25" fillId="35" borderId="31" xfId="66" applyNumberFormat="1" applyFont="1" applyFill="1" applyBorder="1" applyAlignment="1">
      <alignment horizontal="right" vertical="center" indent="1"/>
    </xf>
    <xf numFmtId="165" fontId="24" fillId="0" borderId="9" xfId="19" applyFont="1" applyFill="1" applyBorder="1" applyAlignment="1">
      <alignment horizontal="left" vertical="center" wrapText="1" indent="1"/>
    </xf>
    <xf numFmtId="167" fontId="0" fillId="0" borderId="0" xfId="0" applyNumberFormat="1"/>
    <xf numFmtId="165" fontId="23" fillId="0" borderId="0" xfId="0" applyFont="1"/>
    <xf numFmtId="171" fontId="24" fillId="0" borderId="14" xfId="61" applyNumberFormat="1" applyFont="1" applyFill="1" applyBorder="1" applyAlignment="1">
      <alignment horizontal="right" vertical="center" wrapText="1" indent="1"/>
    </xf>
    <xf numFmtId="165" fontId="23" fillId="0" borderId="0" xfId="0" applyFont="1" applyFill="1" applyBorder="1"/>
    <xf numFmtId="171" fontId="0" fillId="0" borderId="0" xfId="0" applyNumberFormat="1"/>
    <xf numFmtId="168" fontId="24" fillId="0" borderId="15" xfId="21" applyNumberFormat="1" applyFont="1" applyFill="1" applyBorder="1" applyAlignment="1">
      <alignment horizontal="right" vertical="center" indent="1"/>
    </xf>
    <xf numFmtId="168" fontId="24" fillId="0" borderId="10" xfId="21" applyNumberFormat="1" applyFont="1" applyFill="1" applyBorder="1" applyAlignment="1">
      <alignment horizontal="right" vertical="center" indent="1"/>
    </xf>
    <xf numFmtId="168" fontId="24" fillId="0" borderId="9" xfId="21" applyNumberFormat="1" applyFont="1" applyFill="1" applyBorder="1" applyAlignment="1">
      <alignment horizontal="right" vertical="center" indent="1"/>
    </xf>
    <xf numFmtId="49" fontId="25" fillId="35" borderId="37" xfId="21" applyNumberFormat="1" applyFont="1" applyFill="1" applyBorder="1" applyAlignment="1">
      <alignment horizontal="center" vertical="center" wrapText="1"/>
    </xf>
    <xf numFmtId="2" fontId="25" fillId="35" borderId="30" xfId="21" applyNumberFormat="1" applyFont="1" applyFill="1" applyBorder="1" applyAlignment="1">
      <alignment horizontal="center" vertical="center" wrapText="1"/>
    </xf>
    <xf numFmtId="2" fontId="25" fillId="0" borderId="0" xfId="21" applyNumberFormat="1" applyFont="1" applyFill="1" applyBorder="1" applyAlignment="1">
      <alignment horizontal="center" vertical="center" wrapText="1"/>
    </xf>
    <xf numFmtId="49" fontId="25" fillId="35" borderId="14" xfId="21" applyNumberFormat="1" applyFont="1" applyFill="1" applyBorder="1" applyAlignment="1">
      <alignment horizontal="center" vertical="center" wrapText="1"/>
    </xf>
    <xf numFmtId="2" fontId="25" fillId="35" borderId="14" xfId="21" applyNumberFormat="1" applyFont="1" applyFill="1" applyBorder="1" applyAlignment="1">
      <alignment horizontal="center" vertical="center" wrapText="1"/>
    </xf>
    <xf numFmtId="165" fontId="24" fillId="0" borderId="10" xfId="21" applyFont="1" applyFill="1" applyBorder="1" applyAlignment="1">
      <alignment horizontal="left" vertical="center" indent="1"/>
    </xf>
    <xf numFmtId="165" fontId="24" fillId="0" borderId="0" xfId="21" applyFont="1" applyFill="1" applyBorder="1" applyAlignment="1">
      <alignment horizontal="left" vertical="center" indent="1"/>
    </xf>
    <xf numFmtId="165" fontId="24" fillId="0" borderId="9" xfId="21" applyFont="1" applyFill="1" applyBorder="1" applyAlignment="1">
      <alignment horizontal="left" vertical="center" indent="1"/>
    </xf>
    <xf numFmtId="165" fontId="24" fillId="0" borderId="11" xfId="21" applyFont="1" applyFill="1" applyBorder="1" applyAlignment="1">
      <alignment horizontal="left" vertical="center" indent="1"/>
    </xf>
    <xf numFmtId="167" fontId="1" fillId="36" borderId="0" xfId="0" applyNumberFormat="1" applyFont="1" applyFill="1"/>
    <xf numFmtId="167" fontId="1" fillId="37" borderId="0" xfId="0" applyNumberFormat="1" applyFont="1" applyFill="1"/>
    <xf numFmtId="165" fontId="21" fillId="0" borderId="0" xfId="21" applyFont="1" applyFill="1" applyAlignment="1"/>
    <xf numFmtId="165" fontId="20" fillId="0" borderId="0" xfId="21" applyFont="1" applyFill="1" applyBorder="1" applyAlignment="1">
      <alignment horizontal="center" vertical="center"/>
    </xf>
    <xf numFmtId="170" fontId="20" fillId="0" borderId="0" xfId="21" applyNumberFormat="1" applyFont="1" applyFill="1" applyBorder="1" applyAlignment="1">
      <alignment horizontal="right" vertical="center"/>
    </xf>
    <xf numFmtId="167" fontId="20" fillId="0" borderId="0" xfId="21" applyNumberFormat="1" applyFont="1" applyFill="1" applyBorder="1" applyAlignment="1">
      <alignment horizontal="right" vertical="center"/>
    </xf>
    <xf numFmtId="165" fontId="20" fillId="0" borderId="0" xfId="21" applyFont="1" applyFill="1" applyBorder="1" applyAlignment="1">
      <alignment horizontal="center" vertical="center" wrapText="1" shrinkToFit="1"/>
    </xf>
    <xf numFmtId="49" fontId="20" fillId="0" borderId="0" xfId="21" applyNumberFormat="1" applyFont="1" applyFill="1" applyBorder="1" applyAlignment="1">
      <alignment horizontal="center" vertical="center" wrapText="1"/>
    </xf>
    <xf numFmtId="165" fontId="21" fillId="0" borderId="0" xfId="21" applyFont="1" applyFill="1" applyBorder="1" applyAlignment="1"/>
    <xf numFmtId="165" fontId="21" fillId="0" borderId="38" xfId="21" applyFont="1" applyFill="1" applyBorder="1" applyAlignment="1"/>
    <xf numFmtId="2" fontId="20" fillId="0" borderId="38" xfId="21" applyNumberFormat="1" applyFont="1" applyFill="1" applyBorder="1" applyAlignment="1">
      <alignment horizontal="center"/>
    </xf>
    <xf numFmtId="2" fontId="20" fillId="0" borderId="0" xfId="21" applyNumberFormat="1" applyFont="1" applyFill="1" applyBorder="1" applyAlignment="1">
      <alignment horizontal="center"/>
    </xf>
    <xf numFmtId="165" fontId="20" fillId="35" borderId="30" xfId="21" applyFont="1" applyFill="1" applyBorder="1" applyAlignment="1">
      <alignment horizontal="center" vertical="center"/>
    </xf>
    <xf numFmtId="171" fontId="20" fillId="35" borderId="30" xfId="21" applyNumberFormat="1" applyFont="1" applyFill="1" applyBorder="1" applyAlignment="1">
      <alignment horizontal="right" vertical="center" indent="1"/>
    </xf>
    <xf numFmtId="171" fontId="20" fillId="35" borderId="39" xfId="21" applyNumberFormat="1" applyFont="1" applyFill="1" applyBorder="1" applyAlignment="1">
      <alignment horizontal="right" vertical="center" indent="1"/>
    </xf>
    <xf numFmtId="167" fontId="20" fillId="35" borderId="34" xfId="21" applyNumberFormat="1" applyFont="1" applyFill="1" applyBorder="1" applyAlignment="1">
      <alignment horizontal="right" vertical="center" indent="1"/>
    </xf>
    <xf numFmtId="167" fontId="20" fillId="0" borderId="0" xfId="21" applyNumberFormat="1" applyFont="1" applyFill="1" applyBorder="1" applyAlignment="1">
      <alignment horizontal="right" vertical="center" indent="1"/>
    </xf>
    <xf numFmtId="171" fontId="20" fillId="35" borderId="31" xfId="21" applyNumberFormat="1" applyFont="1" applyFill="1" applyBorder="1" applyAlignment="1">
      <alignment horizontal="right" vertical="center" indent="1"/>
    </xf>
    <xf numFmtId="171" fontId="20" fillId="35" borderId="40" xfId="21" applyNumberFormat="1" applyFont="1" applyFill="1" applyBorder="1" applyAlignment="1">
      <alignment horizontal="right" vertical="center" indent="1"/>
    </xf>
    <xf numFmtId="171" fontId="20" fillId="35" borderId="34" xfId="21" applyNumberFormat="1" applyFont="1" applyFill="1" applyBorder="1" applyAlignment="1">
      <alignment horizontal="right" vertical="center" indent="1"/>
    </xf>
    <xf numFmtId="165" fontId="20" fillId="0" borderId="15" xfId="21" applyFont="1" applyFill="1" applyBorder="1" applyAlignment="1">
      <alignment horizontal="left" vertical="center" indent="2"/>
    </xf>
    <xf numFmtId="165" fontId="20" fillId="0" borderId="0" xfId="21" applyFont="1" applyFill="1" applyBorder="1" applyAlignment="1">
      <alignment horizontal="left" vertical="center"/>
    </xf>
    <xf numFmtId="171" fontId="20" fillId="0" borderId="13" xfId="21" applyNumberFormat="1" applyFont="1" applyFill="1" applyBorder="1" applyAlignment="1">
      <alignment horizontal="right" vertical="center" indent="1"/>
    </xf>
    <xf numFmtId="171" fontId="20" fillId="0" borderId="41" xfId="21" applyNumberFormat="1" applyFont="1" applyFill="1" applyBorder="1" applyAlignment="1">
      <alignment horizontal="right" vertical="center" indent="1"/>
    </xf>
    <xf numFmtId="167" fontId="20" fillId="0" borderId="42" xfId="21" applyNumberFormat="1" applyFont="1" applyFill="1" applyBorder="1" applyAlignment="1">
      <alignment horizontal="right" vertical="center" indent="1"/>
    </xf>
    <xf numFmtId="171" fontId="20" fillId="0" borderId="43" xfId="21" applyNumberFormat="1" applyFont="1" applyFill="1" applyBorder="1" applyAlignment="1">
      <alignment horizontal="right" vertical="center" indent="1"/>
    </xf>
    <xf numFmtId="171" fontId="20" fillId="0" borderId="44" xfId="21" applyNumberFormat="1" applyFont="1" applyFill="1" applyBorder="1" applyAlignment="1">
      <alignment horizontal="right" vertical="center" indent="1"/>
    </xf>
    <xf numFmtId="171" fontId="20" fillId="0" borderId="42" xfId="21" applyNumberFormat="1" applyFont="1" applyFill="1" applyBorder="1" applyAlignment="1">
      <alignment horizontal="right" vertical="center" indent="1"/>
    </xf>
    <xf numFmtId="167" fontId="20" fillId="0" borderId="13" xfId="21" applyNumberFormat="1" applyFont="1" applyFill="1" applyBorder="1" applyAlignment="1">
      <alignment horizontal="right" vertical="center" indent="1"/>
    </xf>
    <xf numFmtId="165" fontId="21" fillId="0" borderId="0" xfId="21" applyFont="1" applyFill="1" applyBorder="1" applyAlignment="1">
      <alignment horizontal="left" vertical="center" indent="1"/>
    </xf>
    <xf numFmtId="171" fontId="21" fillId="0" borderId="10" xfId="21" applyNumberFormat="1" applyFont="1" applyFill="1" applyBorder="1" applyAlignment="1">
      <alignment horizontal="right" vertical="center" indent="1"/>
    </xf>
    <xf numFmtId="171" fontId="21" fillId="0" borderId="45" xfId="21" applyNumberFormat="1" applyFont="1" applyFill="1" applyBorder="1" applyAlignment="1">
      <alignment horizontal="right" vertical="center" indent="1"/>
    </xf>
    <xf numFmtId="167" fontId="21" fillId="0" borderId="46" xfId="21" applyNumberFormat="1" applyFont="1" applyFill="1" applyBorder="1" applyAlignment="1">
      <alignment horizontal="right" vertical="center" indent="1"/>
    </xf>
    <xf numFmtId="167" fontId="21" fillId="0" borderId="0" xfId="21" applyNumberFormat="1" applyFont="1" applyFill="1" applyBorder="1" applyAlignment="1">
      <alignment horizontal="right" vertical="center" indent="1"/>
    </xf>
    <xf numFmtId="171" fontId="21" fillId="0" borderId="47" xfId="21" applyNumberFormat="1" applyFont="1" applyFill="1" applyBorder="1" applyAlignment="1">
      <alignment horizontal="right" vertical="center" indent="1"/>
    </xf>
    <xf numFmtId="171" fontId="21" fillId="0" borderId="48" xfId="21" applyNumberFormat="1" applyFont="1" applyFill="1" applyBorder="1" applyAlignment="1">
      <alignment horizontal="right" vertical="center" indent="1"/>
    </xf>
    <xf numFmtId="171" fontId="21" fillId="0" borderId="46" xfId="21" applyNumberFormat="1" applyFont="1" applyFill="1" applyBorder="1" applyAlignment="1">
      <alignment horizontal="right" vertical="center" indent="1"/>
    </xf>
    <xf numFmtId="165" fontId="21" fillId="0" borderId="9" xfId="21" applyFont="1" applyFill="1" applyBorder="1" applyAlignment="1">
      <alignment horizontal="left" vertical="center" indent="1"/>
    </xf>
    <xf numFmtId="171" fontId="21" fillId="0" borderId="10" xfId="57" applyNumberFormat="1" applyFont="1" applyFill="1" applyBorder="1" applyAlignment="1">
      <alignment horizontal="right" vertical="center" indent="1"/>
    </xf>
    <xf numFmtId="171" fontId="21" fillId="0" borderId="45" xfId="57" applyNumberFormat="1" applyFont="1" applyFill="1" applyBorder="1" applyAlignment="1">
      <alignment horizontal="right" vertical="center" indent="1"/>
    </xf>
    <xf numFmtId="171" fontId="21" fillId="0" borderId="47" xfId="57" applyNumberFormat="1" applyFont="1" applyFill="1" applyBorder="1" applyAlignment="1">
      <alignment horizontal="right" vertical="center" indent="1"/>
    </xf>
    <xf numFmtId="171" fontId="21" fillId="0" borderId="48" xfId="57" applyNumberFormat="1" applyFont="1" applyFill="1" applyBorder="1" applyAlignment="1">
      <alignment horizontal="right" vertical="center" indent="1"/>
    </xf>
    <xf numFmtId="171" fontId="21" fillId="0" borderId="46" xfId="57" applyNumberFormat="1" applyFont="1" applyFill="1" applyBorder="1" applyAlignment="1">
      <alignment horizontal="right" vertical="center" indent="1"/>
    </xf>
    <xf numFmtId="165" fontId="20" fillId="0" borderId="10" xfId="21" applyFont="1" applyFill="1" applyBorder="1" applyAlignment="1">
      <alignment horizontal="left" vertical="center" indent="2"/>
    </xf>
    <xf numFmtId="171" fontId="20" fillId="0" borderId="10" xfId="21" applyNumberFormat="1" applyFont="1" applyFill="1" applyBorder="1" applyAlignment="1">
      <alignment horizontal="right" vertical="center" indent="1"/>
    </xf>
    <xf numFmtId="171" fontId="20" fillId="0" borderId="45" xfId="21" applyNumberFormat="1" applyFont="1" applyFill="1" applyBorder="1" applyAlignment="1">
      <alignment horizontal="right" vertical="center" indent="1"/>
    </xf>
    <xf numFmtId="167" fontId="20" fillId="0" borderId="46" xfId="21" applyNumberFormat="1" applyFont="1" applyFill="1" applyBorder="1" applyAlignment="1">
      <alignment horizontal="right" vertical="center" indent="1"/>
    </xf>
    <xf numFmtId="171" fontId="20" fillId="0" borderId="47" xfId="21" applyNumberFormat="1" applyFont="1" applyFill="1" applyBorder="1" applyAlignment="1">
      <alignment horizontal="right" vertical="center" indent="1"/>
    </xf>
    <xf numFmtId="171" fontId="20" fillId="0" borderId="48" xfId="21" applyNumberFormat="1" applyFont="1" applyFill="1" applyBorder="1" applyAlignment="1">
      <alignment horizontal="right" vertical="center" indent="1"/>
    </xf>
    <xf numFmtId="171" fontId="20" fillId="0" borderId="46" xfId="21" applyNumberFormat="1" applyFont="1" applyFill="1" applyBorder="1" applyAlignment="1">
      <alignment horizontal="right" vertical="center" indent="1"/>
    </xf>
    <xf numFmtId="171" fontId="21" fillId="0" borderId="11" xfId="21" applyNumberFormat="1" applyFont="1" applyFill="1" applyBorder="1" applyAlignment="1">
      <alignment horizontal="right" vertical="center" indent="1"/>
    </xf>
    <xf numFmtId="171" fontId="21" fillId="0" borderId="49" xfId="21" applyNumberFormat="1" applyFont="1" applyFill="1" applyBorder="1" applyAlignment="1">
      <alignment horizontal="right" vertical="center" indent="1"/>
    </xf>
    <xf numFmtId="167" fontId="21" fillId="0" borderId="50" xfId="21" applyNumberFormat="1" applyFont="1" applyFill="1" applyBorder="1" applyAlignment="1">
      <alignment horizontal="right" vertical="center" indent="1"/>
    </xf>
    <xf numFmtId="171" fontId="21" fillId="0" borderId="51" xfId="21" applyNumberFormat="1" applyFont="1" applyFill="1" applyBorder="1" applyAlignment="1">
      <alignment horizontal="right" vertical="center" indent="1"/>
    </xf>
    <xf numFmtId="171" fontId="21" fillId="0" borderId="52" xfId="21" applyNumberFormat="1" applyFont="1" applyFill="1" applyBorder="1" applyAlignment="1">
      <alignment horizontal="right" vertical="center" indent="1"/>
    </xf>
    <xf numFmtId="171" fontId="21" fillId="0" borderId="50" xfId="21" applyNumberFormat="1" applyFont="1" applyFill="1" applyBorder="1" applyAlignment="1">
      <alignment horizontal="right" vertical="center" indent="1"/>
    </xf>
    <xf numFmtId="166" fontId="24" fillId="0" borderId="15" xfId="0" applyNumberFormat="1" applyFont="1" applyFill="1" applyBorder="1" applyAlignment="1">
      <alignment horizontal="right" vertical="center" indent="1"/>
    </xf>
    <xf numFmtId="169" fontId="23" fillId="0" borderId="0" xfId="0" applyNumberFormat="1" applyFont="1" applyAlignment="1">
      <alignment horizontal="right" vertical="center" indent="1"/>
    </xf>
    <xf numFmtId="165" fontId="29" fillId="0" borderId="38" xfId="0" applyFont="1" applyBorder="1" applyAlignment="1">
      <alignment horizontal="right" vertical="center" indent="1"/>
    </xf>
    <xf numFmtId="166" fontId="25" fillId="0" borderId="13" xfId="66" applyNumberFormat="1" applyFont="1" applyFill="1" applyBorder="1" applyAlignment="1">
      <alignment horizontal="right" vertical="center" indent="1"/>
    </xf>
    <xf numFmtId="166" fontId="24" fillId="0" borderId="11" xfId="66" applyNumberFormat="1" applyFont="1" applyFill="1" applyBorder="1" applyAlignment="1">
      <alignment horizontal="right" vertical="center" indent="1"/>
    </xf>
    <xf numFmtId="166" fontId="24" fillId="0" borderId="10" xfId="66" applyNumberFormat="1" applyFont="1" applyFill="1" applyBorder="1" applyAlignment="1">
      <alignment horizontal="right" vertical="center" indent="1"/>
    </xf>
    <xf numFmtId="171" fontId="21" fillId="0" borderId="0" xfId="21" applyNumberFormat="1" applyFont="1" applyFill="1" applyBorder="1" applyAlignment="1">
      <alignment horizontal="right" vertical="center" indent="1"/>
    </xf>
    <xf numFmtId="168" fontId="25" fillId="35" borderId="53" xfId="0" applyNumberFormat="1" applyFont="1" applyFill="1" applyBorder="1" applyAlignment="1">
      <alignment horizontal="right" vertical="center" indent="1"/>
    </xf>
    <xf numFmtId="165" fontId="24" fillId="0" borderId="17" xfId="0" applyFont="1" applyFill="1" applyBorder="1" applyAlignment="1">
      <alignment horizontal="right" vertical="center" indent="1"/>
    </xf>
    <xf numFmtId="168" fontId="24" fillId="0" borderId="35" xfId="0" applyNumberFormat="1" applyFont="1" applyFill="1" applyBorder="1" applyAlignment="1">
      <alignment horizontal="right" vertical="center" indent="1"/>
    </xf>
    <xf numFmtId="165" fontId="24" fillId="0" borderId="18" xfId="0" applyFont="1" applyFill="1" applyBorder="1" applyAlignment="1">
      <alignment horizontal="right" vertical="center" indent="1"/>
    </xf>
    <xf numFmtId="168" fontId="24" fillId="0" borderId="28" xfId="0" applyNumberFormat="1" applyFont="1" applyFill="1" applyBorder="1" applyAlignment="1">
      <alignment horizontal="right" vertical="center" indent="1"/>
    </xf>
    <xf numFmtId="165" fontId="24" fillId="0" borderId="54" xfId="0" applyFont="1" applyFill="1" applyBorder="1" applyAlignment="1">
      <alignment horizontal="right" vertical="center" indent="1"/>
    </xf>
    <xf numFmtId="168" fontId="24" fillId="0" borderId="36" xfId="0" applyNumberFormat="1" applyFont="1" applyFill="1" applyBorder="1" applyAlignment="1">
      <alignment horizontal="right" vertical="center" indent="1"/>
    </xf>
    <xf numFmtId="169" fontId="25" fillId="35" borderId="31" xfId="67" applyNumberFormat="1" applyFont="1" applyFill="1" applyBorder="1" applyAlignment="1">
      <alignment horizontal="right" vertical="center" indent="1"/>
    </xf>
    <xf numFmtId="169" fontId="25" fillId="35" borderId="53" xfId="67" applyNumberFormat="1" applyFont="1" applyFill="1" applyBorder="1" applyAlignment="1">
      <alignment horizontal="right" vertical="center" indent="1"/>
    </xf>
    <xf numFmtId="169" fontId="25" fillId="0" borderId="43" xfId="67" applyNumberFormat="1" applyFont="1" applyFill="1" applyBorder="1" applyAlignment="1">
      <alignment horizontal="right" vertical="center" indent="1"/>
    </xf>
    <xf numFmtId="169" fontId="24" fillId="0" borderId="51" xfId="67" applyNumberFormat="1" applyFont="1" applyFill="1" applyBorder="1" applyAlignment="1">
      <alignment horizontal="right" vertical="center" indent="1"/>
    </xf>
    <xf numFmtId="169" fontId="24" fillId="0" borderId="18" xfId="67" applyNumberFormat="1" applyFont="1" applyFill="1" applyBorder="1" applyAlignment="1">
      <alignment horizontal="right" vertical="center" indent="1"/>
    </xf>
    <xf numFmtId="166" fontId="25" fillId="0" borderId="27" xfId="67" applyNumberFormat="1" applyFont="1" applyFill="1" applyBorder="1" applyAlignment="1">
      <alignment horizontal="right" vertical="center" indent="1"/>
    </xf>
    <xf numFmtId="166" fontId="24" fillId="0" borderId="29" xfId="67" applyNumberFormat="1" applyFont="1" applyFill="1" applyBorder="1" applyAlignment="1">
      <alignment horizontal="right" vertical="center" indent="1"/>
    </xf>
    <xf numFmtId="166" fontId="24" fillId="0" borderId="28" xfId="67" applyNumberFormat="1" applyFont="1" applyFill="1" applyBorder="1" applyAlignment="1">
      <alignment horizontal="right" vertical="center" indent="1"/>
    </xf>
    <xf numFmtId="167" fontId="24" fillId="0" borderId="30" xfId="61" applyNumberFormat="1" applyFont="1" applyFill="1" applyBorder="1" applyAlignment="1">
      <alignment horizontal="right" vertical="center" indent="1"/>
    </xf>
    <xf numFmtId="169" fontId="24" fillId="0" borderId="49" xfId="67" applyNumberFormat="1" applyFont="1" applyFill="1" applyBorder="1" applyAlignment="1">
      <alignment horizontal="right" vertical="center" indent="1"/>
    </xf>
    <xf numFmtId="165" fontId="23" fillId="0" borderId="0" xfId="0" applyFont="1" applyFill="1"/>
    <xf numFmtId="167" fontId="0" fillId="37" borderId="0" xfId="0" applyNumberFormat="1" applyFill="1"/>
    <xf numFmtId="2" fontId="23" fillId="0" borderId="0" xfId="0" applyNumberFormat="1" applyFont="1"/>
    <xf numFmtId="165" fontId="49" fillId="0" borderId="0" xfId="0" applyFont="1"/>
    <xf numFmtId="166" fontId="25" fillId="35" borderId="30" xfId="67" applyNumberFormat="1" applyFont="1" applyFill="1" applyBorder="1" applyAlignment="1">
      <alignment horizontal="right" vertical="center" indent="1"/>
    </xf>
    <xf numFmtId="165" fontId="32" fillId="35" borderId="30" xfId="61" applyFont="1" applyFill="1" applyBorder="1" applyAlignment="1">
      <alignment horizontal="center" vertical="center" wrapText="1"/>
    </xf>
    <xf numFmtId="165" fontId="32" fillId="0" borderId="0" xfId="61" applyFont="1" applyFill="1" applyBorder="1" applyAlignment="1">
      <alignment horizontal="center" vertical="center" wrapText="1"/>
    </xf>
    <xf numFmtId="165" fontId="24" fillId="0" borderId="13" xfId="61" applyFont="1" applyFill="1" applyBorder="1" applyAlignment="1">
      <alignment horizontal="left" vertical="center" indent="1"/>
    </xf>
    <xf numFmtId="165" fontId="24" fillId="0" borderId="10" xfId="61" applyFont="1" applyFill="1" applyBorder="1" applyAlignment="1">
      <alignment horizontal="left" vertical="center" indent="1"/>
    </xf>
    <xf numFmtId="165" fontId="24" fillId="0" borderId="11" xfId="61" applyFont="1" applyFill="1" applyBorder="1" applyAlignment="1">
      <alignment horizontal="left" vertical="center" indent="1"/>
    </xf>
    <xf numFmtId="165" fontId="24" fillId="0" borderId="9" xfId="61" applyFont="1" applyFill="1" applyBorder="1" applyAlignment="1">
      <alignment horizontal="center" vertical="center"/>
    </xf>
    <xf numFmtId="165" fontId="29" fillId="0" borderId="0" xfId="0" applyFont="1" applyBorder="1"/>
    <xf numFmtId="169" fontId="24" fillId="0" borderId="45" xfId="67" applyNumberFormat="1" applyFont="1" applyFill="1" applyBorder="1" applyAlignment="1">
      <alignment horizontal="right" vertical="center" indent="1"/>
    </xf>
    <xf numFmtId="169" fontId="24" fillId="0" borderId="55" xfId="67" applyNumberFormat="1" applyFont="1" applyFill="1" applyBorder="1" applyAlignment="1">
      <alignment horizontal="right" vertical="center" indent="1"/>
    </xf>
    <xf numFmtId="169" fontId="24" fillId="0" borderId="56" xfId="67" applyNumberFormat="1" applyFont="1" applyFill="1" applyBorder="1" applyAlignment="1">
      <alignment horizontal="right" vertical="center" indent="1"/>
    </xf>
    <xf numFmtId="165" fontId="33" fillId="34" borderId="22" xfId="68" applyFont="1" applyFill="1" applyBorder="1" applyAlignment="1">
      <alignment horizontal="center"/>
    </xf>
    <xf numFmtId="165" fontId="34" fillId="34" borderId="22" xfId="69" applyFont="1" applyFill="1" applyBorder="1" applyAlignment="1">
      <alignment horizontal="center"/>
    </xf>
    <xf numFmtId="171" fontId="24" fillId="0" borderId="54" xfId="61" applyNumberFormat="1" applyFont="1" applyFill="1" applyBorder="1" applyAlignment="1">
      <alignment horizontal="right" vertical="center" wrapText="1" indent="1"/>
    </xf>
    <xf numFmtId="165" fontId="33" fillId="34" borderId="22" xfId="68" applyFont="1" applyFill="1" applyBorder="1" applyAlignment="1">
      <alignment horizontal="left"/>
    </xf>
    <xf numFmtId="165" fontId="1" fillId="0" borderId="0" xfId="61" applyAlignment="1"/>
    <xf numFmtId="165" fontId="24" fillId="0" borderId="0" xfId="21" applyFont="1" applyFill="1" applyBorder="1" applyAlignment="1">
      <alignment horizontal="left" vertical="center" wrapText="1" indent="1"/>
    </xf>
    <xf numFmtId="0" fontId="33" fillId="34" borderId="22" xfId="70" applyFont="1" applyFill="1" applyBorder="1" applyAlignment="1">
      <alignment horizontal="center"/>
    </xf>
    <xf numFmtId="0" fontId="33" fillId="0" borderId="4" xfId="70" applyFont="1" applyFill="1" applyBorder="1" applyAlignment="1">
      <alignment wrapText="1"/>
    </xf>
    <xf numFmtId="0" fontId="33" fillId="0" borderId="4" xfId="70" applyFont="1" applyFill="1" applyBorder="1" applyAlignment="1">
      <alignment horizontal="right" wrapText="1"/>
    </xf>
    <xf numFmtId="174" fontId="33" fillId="0" borderId="4" xfId="68" applyNumberFormat="1" applyFont="1" applyFill="1" applyBorder="1" applyAlignment="1">
      <alignment horizontal="right" wrapText="1"/>
    </xf>
    <xf numFmtId="174" fontId="34" fillId="0" borderId="4" xfId="69" applyNumberFormat="1" applyFont="1" applyFill="1" applyBorder="1" applyAlignment="1">
      <alignment horizontal="right" wrapText="1"/>
    </xf>
    <xf numFmtId="174" fontId="1" fillId="0" borderId="0" xfId="61" applyNumberFormat="1" applyFill="1"/>
    <xf numFmtId="174" fontId="1" fillId="0" borderId="0" xfId="61" applyNumberFormat="1"/>
    <xf numFmtId="174" fontId="33" fillId="34" borderId="22" xfId="68" applyNumberFormat="1" applyFont="1" applyFill="1" applyBorder="1" applyAlignment="1">
      <alignment horizontal="center"/>
    </xf>
    <xf numFmtId="174" fontId="34" fillId="34" borderId="22" xfId="68" applyNumberFormat="1" applyFont="1" applyFill="1" applyBorder="1" applyAlignment="1">
      <alignment horizontal="center"/>
    </xf>
    <xf numFmtId="174" fontId="34" fillId="34" borderId="22" xfId="69" applyNumberFormat="1" applyFont="1" applyFill="1" applyBorder="1" applyAlignment="1">
      <alignment horizontal="center"/>
    </xf>
    <xf numFmtId="174" fontId="33" fillId="0" borderId="4" xfId="68" applyNumberFormat="1" applyFont="1" applyFill="1" applyBorder="1" applyAlignment="1">
      <alignment wrapText="1"/>
    </xf>
    <xf numFmtId="0" fontId="34" fillId="34" borderId="22" xfId="71" applyFont="1" applyFill="1" applyBorder="1" applyAlignment="1">
      <alignment horizontal="center"/>
    </xf>
    <xf numFmtId="0" fontId="34" fillId="0" borderId="4" xfId="71" applyFont="1" applyFill="1" applyBorder="1" applyAlignment="1">
      <alignment wrapText="1"/>
    </xf>
    <xf numFmtId="0" fontId="34" fillId="0" borderId="4" xfId="71" applyFont="1" applyFill="1" applyBorder="1" applyAlignment="1">
      <alignment horizontal="right" wrapText="1"/>
    </xf>
    <xf numFmtId="165" fontId="24" fillId="0" borderId="0" xfId="21" applyFont="1" applyFill="1" applyBorder="1" applyAlignment="1">
      <alignment vertical="center" wrapText="1"/>
    </xf>
    <xf numFmtId="171" fontId="24" fillId="0" borderId="0" xfId="61" applyNumberFormat="1" applyFont="1" applyFill="1" applyBorder="1" applyAlignment="1">
      <alignment horizontal="center" vertical="center" wrapText="1"/>
    </xf>
    <xf numFmtId="165" fontId="1" fillId="0" borderId="0" xfId="61" applyFont="1" applyFill="1"/>
    <xf numFmtId="165" fontId="1" fillId="0" borderId="0" xfId="61" applyFont="1"/>
    <xf numFmtId="165" fontId="1" fillId="0" borderId="0" xfId="61" applyAlignment="1">
      <alignment horizontal="center"/>
    </xf>
    <xf numFmtId="165" fontId="38" fillId="0" borderId="0" xfId="61" applyFont="1"/>
    <xf numFmtId="165" fontId="38" fillId="0" borderId="0" xfId="61" applyFont="1" applyAlignment="1">
      <alignment vertical="center"/>
    </xf>
    <xf numFmtId="165" fontId="39" fillId="0" borderId="0" xfId="61" applyFont="1"/>
    <xf numFmtId="165" fontId="35" fillId="0" borderId="0" xfId="61" applyFont="1" applyAlignment="1">
      <alignment vertical="center"/>
    </xf>
    <xf numFmtId="165" fontId="36" fillId="0" borderId="0" xfId="61" applyFont="1" applyAlignment="1">
      <alignment vertical="center"/>
    </xf>
    <xf numFmtId="165" fontId="37" fillId="0" borderId="0" xfId="61" applyFont="1" applyAlignment="1">
      <alignment vertical="center"/>
    </xf>
    <xf numFmtId="165" fontId="51" fillId="0" borderId="0" xfId="21" quotePrefix="1" applyFont="1" applyFill="1" applyBorder="1" applyAlignment="1">
      <alignment horizontal="left" vertical="center" wrapText="1"/>
    </xf>
    <xf numFmtId="165" fontId="30" fillId="0" borderId="0" xfId="61" applyFont="1"/>
    <xf numFmtId="165" fontId="51" fillId="0" borderId="0" xfId="21" quotePrefix="1" applyFont="1" applyFill="1" applyBorder="1" applyAlignment="1">
      <alignment horizontal="left" vertical="center" wrapText="1"/>
    </xf>
    <xf numFmtId="165" fontId="30" fillId="0" borderId="0" xfId="61" applyFont="1" applyAlignment="1">
      <alignment horizontal="left"/>
    </xf>
    <xf numFmtId="171" fontId="25" fillId="0" borderId="0" xfId="61" applyNumberFormat="1" applyFont="1" applyFill="1" applyBorder="1" applyAlignment="1">
      <alignment horizontal="center" vertical="center" wrapText="1"/>
    </xf>
    <xf numFmtId="165" fontId="22" fillId="0" borderId="0" xfId="61" applyFont="1" applyFill="1"/>
    <xf numFmtId="165" fontId="22" fillId="0" borderId="0" xfId="61" applyFont="1"/>
    <xf numFmtId="171" fontId="50" fillId="38" borderId="61" xfId="61" applyNumberFormat="1" applyFont="1" applyFill="1" applyBorder="1" applyAlignment="1">
      <alignment horizontal="center" vertical="center" wrapText="1"/>
    </xf>
    <xf numFmtId="171" fontId="50" fillId="39" borderId="61" xfId="61" applyNumberFormat="1" applyFont="1" applyFill="1" applyBorder="1" applyAlignment="1">
      <alignment horizontal="center" vertical="center" wrapText="1"/>
    </xf>
    <xf numFmtId="165" fontId="30" fillId="0" borderId="0" xfId="61" applyFont="1" applyAlignment="1"/>
    <xf numFmtId="171" fontId="50" fillId="38" borderId="65" xfId="61" applyNumberFormat="1" applyFont="1" applyFill="1" applyBorder="1" applyAlignment="1">
      <alignment horizontal="center" vertical="center" wrapText="1"/>
    </xf>
    <xf numFmtId="165" fontId="23" fillId="0" borderId="0" xfId="61" applyFont="1" applyAlignment="1">
      <alignment horizontal="left"/>
    </xf>
    <xf numFmtId="171" fontId="50" fillId="38" borderId="30" xfId="61" applyNumberFormat="1" applyFont="1" applyFill="1" applyBorder="1" applyAlignment="1">
      <alignment horizontal="center" vertical="center" wrapText="1"/>
    </xf>
    <xf numFmtId="171" fontId="24" fillId="38" borderId="30" xfId="61" applyNumberFormat="1" applyFont="1" applyFill="1" applyBorder="1" applyAlignment="1">
      <alignment horizontal="center" vertical="center" wrapText="1"/>
    </xf>
    <xf numFmtId="165" fontId="51" fillId="0" borderId="0" xfId="21" quotePrefix="1" applyFont="1" applyFill="1" applyBorder="1" applyAlignment="1">
      <alignment horizontal="left" vertical="center" wrapText="1"/>
    </xf>
    <xf numFmtId="165" fontId="51" fillId="0" borderId="0" xfId="21" quotePrefix="1" applyFont="1" applyFill="1" applyBorder="1" applyAlignment="1">
      <alignment horizontal="left" vertical="center" wrapText="1"/>
    </xf>
    <xf numFmtId="165" fontId="52" fillId="38" borderId="30" xfId="61" applyFont="1" applyFill="1" applyBorder="1" applyAlignment="1">
      <alignment horizontal="center" vertical="center" wrapText="1"/>
    </xf>
    <xf numFmtId="171" fontId="21" fillId="38" borderId="34" xfId="61" applyNumberFormat="1" applyFont="1" applyFill="1" applyBorder="1" applyAlignment="1">
      <alignment horizontal="center" vertical="center" wrapText="1"/>
    </xf>
    <xf numFmtId="171" fontId="21" fillId="38" borderId="30" xfId="61" applyNumberFormat="1" applyFont="1" applyFill="1" applyBorder="1" applyAlignment="1">
      <alignment horizontal="center" vertical="center" wrapText="1"/>
    </xf>
    <xf numFmtId="171" fontId="21" fillId="38" borderId="68" xfId="61" applyNumberFormat="1" applyFont="1" applyFill="1" applyBorder="1" applyAlignment="1">
      <alignment horizontal="center" vertical="center" wrapText="1"/>
    </xf>
    <xf numFmtId="171" fontId="21" fillId="38" borderId="15" xfId="61" applyNumberFormat="1" applyFont="1" applyFill="1" applyBorder="1" applyAlignment="1">
      <alignment horizontal="center" vertical="center" wrapText="1"/>
    </xf>
    <xf numFmtId="171" fontId="21" fillId="38" borderId="31" xfId="61" applyNumberFormat="1" applyFont="1" applyFill="1" applyBorder="1" applyAlignment="1">
      <alignment horizontal="center" vertical="center" wrapText="1"/>
    </xf>
    <xf numFmtId="165" fontId="1" fillId="0" borderId="0" xfId="61" applyFill="1" applyAlignment="1"/>
    <xf numFmtId="165" fontId="1" fillId="44" borderId="0" xfId="61" applyFill="1" applyAlignment="1"/>
    <xf numFmtId="165" fontId="1" fillId="36" borderId="0" xfId="61" applyFont="1" applyFill="1"/>
    <xf numFmtId="171" fontId="21" fillId="0" borderId="30" xfId="61" applyNumberFormat="1" applyFont="1" applyFill="1" applyBorder="1" applyAlignment="1">
      <alignment horizontal="center" vertical="center" wrapText="1"/>
    </xf>
    <xf numFmtId="165" fontId="51" fillId="0" borderId="0" xfId="21" quotePrefix="1" applyFont="1" applyFill="1" applyBorder="1" applyAlignment="1">
      <alignment horizontal="left" vertical="center" wrapText="1"/>
    </xf>
    <xf numFmtId="165" fontId="1" fillId="37" borderId="0" xfId="61" applyFont="1" applyFill="1"/>
    <xf numFmtId="165" fontId="1" fillId="0" borderId="0" xfId="61" applyBorder="1" applyAlignment="1">
      <alignment horizontal="center"/>
    </xf>
    <xf numFmtId="165" fontId="39" fillId="0" borderId="0" xfId="61" applyFont="1" applyBorder="1"/>
    <xf numFmtId="165" fontId="30" fillId="0" borderId="0" xfId="61" applyFont="1" applyBorder="1"/>
    <xf numFmtId="165" fontId="1" fillId="0" borderId="0" xfId="61" applyBorder="1"/>
    <xf numFmtId="165" fontId="1" fillId="0" borderId="0" xfId="61" applyAlignment="1">
      <alignment vertical="center"/>
    </xf>
    <xf numFmtId="171" fontId="56" fillId="38" borderId="34" xfId="61" applyNumberFormat="1" applyFont="1" applyFill="1" applyBorder="1" applyAlignment="1">
      <alignment horizontal="center" vertical="center" wrapText="1"/>
    </xf>
    <xf numFmtId="171" fontId="56" fillId="38" borderId="30" xfId="61" applyNumberFormat="1" applyFont="1" applyFill="1" applyBorder="1" applyAlignment="1">
      <alignment horizontal="center" vertical="center" wrapText="1"/>
    </xf>
    <xf numFmtId="171" fontId="56" fillId="38" borderId="61" xfId="61" applyNumberFormat="1" applyFont="1" applyFill="1" applyBorder="1" applyAlignment="1">
      <alignment horizontal="center" vertical="center" wrapText="1"/>
    </xf>
    <xf numFmtId="171" fontId="56" fillId="42" borderId="34" xfId="61" applyNumberFormat="1" applyFont="1" applyFill="1" applyBorder="1" applyAlignment="1">
      <alignment horizontal="center" vertical="center" wrapText="1"/>
    </xf>
    <xf numFmtId="171" fontId="56" fillId="42" borderId="30" xfId="61" applyNumberFormat="1" applyFont="1" applyFill="1" applyBorder="1" applyAlignment="1">
      <alignment horizontal="center" vertical="center" wrapText="1"/>
    </xf>
    <xf numFmtId="171" fontId="56" fillId="42" borderId="61" xfId="61" applyNumberFormat="1" applyFont="1" applyFill="1" applyBorder="1" applyAlignment="1">
      <alignment horizontal="center" vertical="center" wrapText="1"/>
    </xf>
    <xf numFmtId="171" fontId="56" fillId="39" borderId="61" xfId="61" applyNumberFormat="1" applyFont="1" applyFill="1" applyBorder="1" applyAlignment="1">
      <alignment horizontal="center" vertical="center" wrapText="1"/>
    </xf>
    <xf numFmtId="171" fontId="56" fillId="41" borderId="30" xfId="61" applyNumberFormat="1" applyFont="1" applyFill="1" applyBorder="1" applyAlignment="1">
      <alignment horizontal="center" vertical="center" wrapText="1"/>
    </xf>
    <xf numFmtId="171" fontId="56" fillId="41" borderId="61" xfId="61" applyNumberFormat="1" applyFont="1" applyFill="1" applyBorder="1" applyAlignment="1">
      <alignment horizontal="center" vertical="center" wrapText="1"/>
    </xf>
    <xf numFmtId="171" fontId="56" fillId="38" borderId="94" xfId="61" applyNumberFormat="1" applyFont="1" applyFill="1" applyBorder="1" applyAlignment="1">
      <alignment horizontal="center" vertical="center" wrapText="1"/>
    </xf>
    <xf numFmtId="171" fontId="56" fillId="38" borderId="68" xfId="61" applyNumberFormat="1" applyFont="1" applyFill="1" applyBorder="1" applyAlignment="1">
      <alignment horizontal="center" vertical="center" wrapText="1"/>
    </xf>
    <xf numFmtId="171" fontId="56" fillId="38" borderId="69" xfId="61" applyNumberFormat="1" applyFont="1" applyFill="1" applyBorder="1" applyAlignment="1">
      <alignment horizontal="center" vertical="center" wrapText="1"/>
    </xf>
    <xf numFmtId="171" fontId="56" fillId="42" borderId="71" xfId="61" applyNumberFormat="1" applyFont="1" applyFill="1" applyBorder="1" applyAlignment="1">
      <alignment horizontal="center" vertical="center" wrapText="1"/>
    </xf>
    <xf numFmtId="171" fontId="56" fillId="42" borderId="68" xfId="61" applyNumberFormat="1" applyFont="1" applyFill="1" applyBorder="1" applyAlignment="1">
      <alignment horizontal="center" vertical="center" wrapText="1"/>
    </xf>
    <xf numFmtId="171" fontId="56" fillId="42" borderId="69" xfId="61" applyNumberFormat="1" applyFont="1" applyFill="1" applyBorder="1" applyAlignment="1">
      <alignment horizontal="center" vertical="center" wrapText="1"/>
    </xf>
    <xf numFmtId="171" fontId="56" fillId="39" borderId="69" xfId="61" applyNumberFormat="1" applyFont="1" applyFill="1" applyBorder="1" applyAlignment="1">
      <alignment horizontal="center" vertical="center" wrapText="1"/>
    </xf>
    <xf numFmtId="171" fontId="56" fillId="41" borderId="68" xfId="61" applyNumberFormat="1" applyFont="1" applyFill="1" applyBorder="1" applyAlignment="1">
      <alignment horizontal="center" vertical="center" wrapText="1"/>
    </xf>
    <xf numFmtId="171" fontId="56" fillId="41" borderId="69" xfId="61" applyNumberFormat="1" applyFont="1" applyFill="1" applyBorder="1" applyAlignment="1">
      <alignment horizontal="center" vertical="center" wrapText="1"/>
    </xf>
    <xf numFmtId="165" fontId="57" fillId="37" borderId="95" xfId="21" applyFont="1" applyFill="1" applyBorder="1" applyAlignment="1">
      <alignment horizontal="left" vertical="center" wrapText="1"/>
    </xf>
    <xf numFmtId="165" fontId="24" fillId="0" borderId="0" xfId="21" applyFont="1" applyFill="1" applyBorder="1" applyAlignment="1">
      <alignment horizontal="center" vertical="center" wrapText="1"/>
    </xf>
    <xf numFmtId="165" fontId="51" fillId="0" borderId="0" xfId="21" quotePrefix="1" applyFont="1" applyFill="1" applyBorder="1" applyAlignment="1">
      <alignment horizontal="center" vertical="center" wrapText="1"/>
    </xf>
    <xf numFmtId="165" fontId="1" fillId="0" borderId="0" xfId="61" applyAlignment="1">
      <alignment horizontal="center" vertical="center"/>
    </xf>
    <xf numFmtId="165" fontId="39" fillId="0" borderId="0" xfId="61" applyFont="1" applyAlignment="1">
      <alignment horizontal="center" vertical="center"/>
    </xf>
    <xf numFmtId="165" fontId="30" fillId="0" borderId="0" xfId="61" applyFont="1" applyAlignment="1">
      <alignment horizontal="center" vertical="center"/>
    </xf>
    <xf numFmtId="165" fontId="1" fillId="0" borderId="96" xfId="61" applyBorder="1"/>
    <xf numFmtId="165" fontId="24" fillId="43" borderId="30" xfId="21" applyFont="1" applyFill="1" applyBorder="1" applyAlignment="1">
      <alignment horizontal="left" vertical="center" wrapText="1"/>
    </xf>
    <xf numFmtId="165" fontId="1" fillId="0" borderId="0" xfId="61" applyFill="1" applyBorder="1" applyAlignment="1">
      <alignment vertical="center"/>
    </xf>
    <xf numFmtId="165" fontId="1" fillId="0" borderId="0" xfId="61" applyFill="1" applyBorder="1"/>
    <xf numFmtId="165" fontId="1" fillId="0" borderId="0" xfId="61" applyFont="1" applyFill="1" applyBorder="1"/>
    <xf numFmtId="165" fontId="49" fillId="0" borderId="0" xfId="61" applyFont="1" applyFill="1"/>
    <xf numFmtId="165" fontId="51" fillId="0" borderId="0" xfId="21" quotePrefix="1" applyFont="1" applyFill="1" applyBorder="1" applyAlignment="1">
      <alignment horizontal="left" vertical="center" wrapText="1"/>
    </xf>
    <xf numFmtId="165" fontId="39" fillId="0" borderId="0" xfId="61" applyFont="1" applyFill="1"/>
    <xf numFmtId="165" fontId="52" fillId="0" borderId="30" xfId="61" applyFont="1" applyFill="1" applyBorder="1" applyAlignment="1">
      <alignment horizontal="center" vertical="center" wrapText="1"/>
    </xf>
    <xf numFmtId="165" fontId="50" fillId="0" borderId="57" xfId="61" applyFont="1" applyFill="1" applyBorder="1" applyAlignment="1">
      <alignment horizontal="center" vertical="center"/>
    </xf>
    <xf numFmtId="165" fontId="50" fillId="0" borderId="30" xfId="61" applyFont="1" applyFill="1" applyBorder="1" applyAlignment="1">
      <alignment horizontal="center" vertical="center"/>
    </xf>
    <xf numFmtId="171" fontId="50" fillId="0" borderId="67" xfId="61" applyNumberFormat="1" applyFont="1" applyFill="1" applyBorder="1" applyAlignment="1">
      <alignment horizontal="center" vertical="center" wrapText="1"/>
    </xf>
    <xf numFmtId="171" fontId="24" fillId="0" borderId="30" xfId="61" applyNumberFormat="1" applyFont="1" applyFill="1" applyBorder="1" applyAlignment="1">
      <alignment horizontal="center" vertical="center" wrapText="1"/>
    </xf>
    <xf numFmtId="171" fontId="21" fillId="0" borderId="15" xfId="61" applyNumberFormat="1" applyFont="1" applyFill="1" applyBorder="1" applyAlignment="1">
      <alignment horizontal="center" vertical="center" wrapText="1"/>
    </xf>
    <xf numFmtId="171" fontId="50" fillId="0" borderId="30" xfId="61" applyNumberFormat="1" applyFont="1" applyFill="1" applyBorder="1" applyAlignment="1">
      <alignment horizontal="center" vertical="center" wrapText="1"/>
    </xf>
    <xf numFmtId="171" fontId="24" fillId="0" borderId="68" xfId="61" applyNumberFormat="1" applyFont="1" applyFill="1" applyBorder="1" applyAlignment="1">
      <alignment horizontal="center" vertical="center" wrapText="1"/>
    </xf>
    <xf numFmtId="165" fontId="30" fillId="0" borderId="0" xfId="61" applyFont="1" applyFill="1"/>
    <xf numFmtId="165" fontId="52" fillId="0" borderId="65" xfId="61" applyFont="1" applyFill="1" applyBorder="1" applyAlignment="1">
      <alignment horizontal="center" vertical="center" wrapText="1"/>
    </xf>
    <xf numFmtId="165" fontId="50" fillId="0" borderId="58" xfId="61" applyFont="1" applyFill="1" applyBorder="1" applyAlignment="1">
      <alignment horizontal="center" vertical="center"/>
    </xf>
    <xf numFmtId="171" fontId="21" fillId="0" borderId="65" xfId="61" applyNumberFormat="1" applyFont="1" applyFill="1" applyBorder="1" applyAlignment="1">
      <alignment horizontal="center" vertical="center" wrapText="1"/>
    </xf>
    <xf numFmtId="165" fontId="50" fillId="0" borderId="65" xfId="61" applyFont="1" applyFill="1" applyBorder="1" applyAlignment="1">
      <alignment horizontal="center" vertical="center"/>
    </xf>
    <xf numFmtId="171" fontId="21" fillId="0" borderId="34" xfId="61" applyNumberFormat="1" applyFont="1" applyFill="1" applyBorder="1" applyAlignment="1">
      <alignment horizontal="center" vertical="center" wrapText="1"/>
    </xf>
    <xf numFmtId="171" fontId="21" fillId="0" borderId="76" xfId="61" applyNumberFormat="1" applyFont="1" applyFill="1" applyBorder="1" applyAlignment="1">
      <alignment horizontal="center" vertical="center" wrapText="1"/>
    </xf>
    <xf numFmtId="171" fontId="50" fillId="0" borderId="65" xfId="61" applyNumberFormat="1" applyFont="1" applyFill="1" applyBorder="1" applyAlignment="1">
      <alignment horizontal="center" vertical="center" wrapText="1"/>
    </xf>
    <xf numFmtId="171" fontId="24" fillId="0" borderId="65" xfId="61" applyNumberFormat="1" applyFont="1" applyFill="1" applyBorder="1" applyAlignment="1">
      <alignment horizontal="center" vertical="center" wrapText="1"/>
    </xf>
    <xf numFmtId="171" fontId="24" fillId="0" borderId="34" xfId="61" applyNumberFormat="1" applyFont="1" applyFill="1" applyBorder="1" applyAlignment="1">
      <alignment horizontal="center" vertical="center" wrapText="1"/>
    </xf>
    <xf numFmtId="165" fontId="38" fillId="0" borderId="0" xfId="61" applyFont="1" applyFill="1"/>
    <xf numFmtId="171" fontId="21" fillId="0" borderId="61" xfId="61" applyNumberFormat="1" applyFont="1" applyFill="1" applyBorder="1" applyAlignment="1">
      <alignment horizontal="center" vertical="center" wrapText="1"/>
    </xf>
    <xf numFmtId="171" fontId="53" fillId="0" borderId="30" xfId="61" applyNumberFormat="1" applyFont="1" applyFill="1" applyBorder="1" applyAlignment="1">
      <alignment horizontal="center" vertical="center" wrapText="1"/>
    </xf>
    <xf numFmtId="165" fontId="50" fillId="0" borderId="15" xfId="61" applyFont="1" applyFill="1" applyBorder="1" applyAlignment="1">
      <alignment horizontal="center" vertical="center"/>
    </xf>
    <xf numFmtId="171" fontId="53" fillId="0" borderId="81" xfId="61" applyNumberFormat="1" applyFont="1" applyFill="1" applyBorder="1" applyAlignment="1">
      <alignment horizontal="center" vertical="center" wrapText="1"/>
    </xf>
    <xf numFmtId="165" fontId="50" fillId="0" borderId="78" xfId="61" applyFont="1" applyFill="1" applyBorder="1" applyAlignment="1">
      <alignment horizontal="center" vertical="center"/>
    </xf>
    <xf numFmtId="171" fontId="53" fillId="0" borderId="75" xfId="61" applyNumberFormat="1" applyFont="1" applyFill="1" applyBorder="1" applyAlignment="1">
      <alignment horizontal="center" vertical="center" wrapText="1"/>
    </xf>
    <xf numFmtId="171" fontId="56" fillId="0" borderId="30" xfId="61" applyNumberFormat="1" applyFont="1" applyFill="1" applyBorder="1" applyAlignment="1">
      <alignment horizontal="center" vertical="center" wrapText="1"/>
    </xf>
    <xf numFmtId="171" fontId="56" fillId="0" borderId="68" xfId="61" applyNumberFormat="1" applyFont="1" applyFill="1" applyBorder="1" applyAlignment="1">
      <alignment horizontal="center" vertical="center" wrapText="1"/>
    </xf>
    <xf numFmtId="171" fontId="50" fillId="0" borderId="59" xfId="61" applyNumberFormat="1" applyFont="1" applyFill="1" applyBorder="1" applyAlignment="1">
      <alignment horizontal="center" vertical="center" wrapText="1"/>
    </xf>
    <xf numFmtId="171" fontId="21" fillId="0" borderId="10" xfId="61" applyNumberFormat="1" applyFont="1" applyFill="1" applyBorder="1" applyAlignment="1">
      <alignment horizontal="center" vertical="center" wrapText="1"/>
    </xf>
    <xf numFmtId="171" fontId="21" fillId="0" borderId="63" xfId="61" applyNumberFormat="1" applyFont="1" applyFill="1" applyBorder="1" applyAlignment="1">
      <alignment horizontal="center" vertical="center" wrapText="1"/>
    </xf>
    <xf numFmtId="165" fontId="52" fillId="0" borderId="34" xfId="61" applyFont="1" applyFill="1" applyBorder="1" applyAlignment="1">
      <alignment horizontal="center" wrapText="1"/>
    </xf>
    <xf numFmtId="165" fontId="52" fillId="0" borderId="30" xfId="61" applyFont="1" applyFill="1" applyBorder="1" applyAlignment="1">
      <alignment horizontal="center" wrapText="1"/>
    </xf>
    <xf numFmtId="165" fontId="50" fillId="0" borderId="34" xfId="61" applyFont="1" applyFill="1" applyBorder="1" applyAlignment="1">
      <alignment horizontal="center" vertical="center"/>
    </xf>
    <xf numFmtId="171" fontId="53" fillId="0" borderId="34" xfId="61" applyNumberFormat="1" applyFont="1" applyFill="1" applyBorder="1" applyAlignment="1">
      <alignment horizontal="center" vertical="center" wrapText="1"/>
    </xf>
    <xf numFmtId="171" fontId="21" fillId="0" borderId="78" xfId="61" applyNumberFormat="1" applyFont="1" applyFill="1" applyBorder="1" applyAlignment="1">
      <alignment horizontal="center" vertical="center" wrapText="1"/>
    </xf>
    <xf numFmtId="165" fontId="50" fillId="0" borderId="76" xfId="61" applyFont="1" applyFill="1" applyBorder="1" applyAlignment="1">
      <alignment horizontal="center" vertical="center"/>
    </xf>
    <xf numFmtId="171" fontId="20" fillId="0" borderId="67" xfId="61" applyNumberFormat="1" applyFont="1" applyFill="1" applyBorder="1" applyAlignment="1">
      <alignment horizontal="center" vertical="center" wrapText="1"/>
    </xf>
    <xf numFmtId="171" fontId="21" fillId="0" borderId="71" xfId="61" applyNumberFormat="1" applyFont="1" applyFill="1" applyBorder="1" applyAlignment="1">
      <alignment horizontal="center" vertical="center" wrapText="1"/>
    </xf>
    <xf numFmtId="171" fontId="24" fillId="0" borderId="0" xfId="61" quotePrefix="1" applyNumberFormat="1" applyFont="1" applyFill="1" applyBorder="1" applyAlignment="1">
      <alignment horizontal="center" vertical="center" wrapText="1"/>
    </xf>
    <xf numFmtId="171" fontId="53" fillId="0" borderId="83" xfId="61" applyNumberFormat="1" applyFont="1" applyFill="1" applyBorder="1" applyAlignment="1">
      <alignment horizontal="center" vertical="center" wrapText="1"/>
    </xf>
    <xf numFmtId="171" fontId="53" fillId="0" borderId="58" xfId="61" applyNumberFormat="1" applyFont="1" applyFill="1" applyBorder="1" applyAlignment="1">
      <alignment horizontal="center" vertical="center" wrapText="1"/>
    </xf>
    <xf numFmtId="171" fontId="56" fillId="0" borderId="34" xfId="61" applyNumberFormat="1" applyFont="1" applyFill="1" applyBorder="1" applyAlignment="1">
      <alignment horizontal="center" vertical="center" wrapText="1"/>
    </xf>
    <xf numFmtId="171" fontId="56" fillId="0" borderId="94" xfId="61" applyNumberFormat="1" applyFont="1" applyFill="1" applyBorder="1" applyAlignment="1">
      <alignment horizontal="center" vertical="center" wrapText="1"/>
    </xf>
    <xf numFmtId="171" fontId="24" fillId="0" borderId="103" xfId="61" applyNumberFormat="1" applyFont="1" applyFill="1" applyBorder="1" applyAlignment="1">
      <alignment horizontal="center" vertical="center" wrapText="1"/>
    </xf>
    <xf numFmtId="171" fontId="24" fillId="0" borderId="104" xfId="61" applyNumberFormat="1" applyFont="1" applyFill="1" applyBorder="1" applyAlignment="1">
      <alignment horizontal="center" vertical="center" wrapText="1"/>
    </xf>
    <xf numFmtId="171" fontId="24" fillId="0" borderId="94" xfId="61" applyNumberFormat="1" applyFont="1" applyFill="1" applyBorder="1" applyAlignment="1">
      <alignment horizontal="center" vertical="center" wrapText="1"/>
    </xf>
    <xf numFmtId="171" fontId="53" fillId="0" borderId="31" xfId="61" applyNumberFormat="1" applyFont="1" applyFill="1" applyBorder="1" applyAlignment="1">
      <alignment horizontal="center" vertical="center" wrapText="1"/>
    </xf>
    <xf numFmtId="171" fontId="21" fillId="0" borderId="87" xfId="61" applyNumberFormat="1" applyFont="1" applyFill="1" applyBorder="1" applyAlignment="1">
      <alignment horizontal="center" vertical="center" wrapText="1"/>
    </xf>
    <xf numFmtId="171" fontId="21" fillId="0" borderId="88" xfId="61" applyNumberFormat="1" applyFont="1" applyFill="1" applyBorder="1" applyAlignment="1">
      <alignment horizontal="center" vertical="center" wrapText="1"/>
    </xf>
    <xf numFmtId="171" fontId="53" fillId="0" borderId="65" xfId="61" applyNumberFormat="1" applyFont="1" applyFill="1" applyBorder="1" applyAlignment="1">
      <alignment horizontal="center" vertical="center" wrapText="1"/>
    </xf>
    <xf numFmtId="171" fontId="21" fillId="0" borderId="46" xfId="61" applyNumberFormat="1" applyFont="1" applyFill="1" applyBorder="1" applyAlignment="1">
      <alignment horizontal="center" vertical="center" wrapText="1"/>
    </xf>
    <xf numFmtId="171" fontId="21" fillId="0" borderId="93" xfId="61" applyNumberFormat="1" applyFont="1" applyFill="1" applyBorder="1" applyAlignment="1">
      <alignment horizontal="center" vertical="center" wrapText="1"/>
    </xf>
    <xf numFmtId="165" fontId="1" fillId="0" borderId="0" xfId="61" applyFont="1" applyAlignment="1">
      <alignment horizontal="center"/>
    </xf>
    <xf numFmtId="165" fontId="1" fillId="0" borderId="0" xfId="61" applyFont="1" applyBorder="1" applyAlignment="1">
      <alignment horizontal="center"/>
    </xf>
    <xf numFmtId="165" fontId="51" fillId="0" borderId="0" xfId="21" quotePrefix="1" applyFont="1" applyFill="1" applyBorder="1" applyAlignment="1">
      <alignment horizontal="left" vertical="center" wrapText="1"/>
    </xf>
    <xf numFmtId="171" fontId="24" fillId="0" borderId="71" xfId="61" applyNumberFormat="1" applyFont="1" applyFill="1" applyBorder="1" applyAlignment="1">
      <alignment horizontal="center" vertical="center" wrapText="1"/>
    </xf>
    <xf numFmtId="171" fontId="21" fillId="38" borderId="106" xfId="61" applyNumberFormat="1" applyFont="1" applyFill="1" applyBorder="1" applyAlignment="1">
      <alignment horizontal="center" vertical="center" wrapText="1"/>
    </xf>
    <xf numFmtId="171" fontId="21" fillId="0" borderId="68" xfId="61" applyNumberFormat="1" applyFont="1" applyFill="1" applyBorder="1" applyAlignment="1">
      <alignment horizontal="center" vertical="center" wrapText="1"/>
    </xf>
    <xf numFmtId="171" fontId="21" fillId="43" borderId="65" xfId="61" applyNumberFormat="1" applyFont="1" applyFill="1" applyBorder="1" applyAlignment="1">
      <alignment horizontal="center" vertical="center" wrapText="1"/>
    </xf>
    <xf numFmtId="171" fontId="50" fillId="45" borderId="59" xfId="61" applyNumberFormat="1" applyFont="1" applyFill="1" applyBorder="1" applyAlignment="1">
      <alignment horizontal="center" vertical="center" wrapText="1"/>
    </xf>
    <xf numFmtId="165" fontId="1" fillId="43" borderId="0" xfId="61" applyFont="1" applyFill="1"/>
    <xf numFmtId="1" fontId="0" fillId="0" borderId="0" xfId="0" applyNumberFormat="1"/>
    <xf numFmtId="171" fontId="21" fillId="43" borderId="61" xfId="61" applyNumberFormat="1" applyFont="1" applyFill="1" applyBorder="1" applyAlignment="1">
      <alignment horizontal="center" vertical="center" wrapText="1"/>
    </xf>
    <xf numFmtId="165" fontId="64" fillId="42" borderId="14" xfId="61" applyFont="1" applyFill="1" applyBorder="1" applyAlignment="1">
      <alignment horizontal="center" vertical="center" wrapText="1"/>
    </xf>
    <xf numFmtId="165" fontId="64" fillId="36" borderId="30" xfId="61" applyFont="1" applyFill="1" applyBorder="1" applyAlignment="1">
      <alignment horizontal="center" vertical="center" wrapText="1"/>
    </xf>
    <xf numFmtId="165" fontId="65" fillId="0" borderId="58" xfId="61" applyFont="1" applyBorder="1" applyAlignment="1">
      <alignment horizontal="center" vertical="center"/>
    </xf>
    <xf numFmtId="165" fontId="65" fillId="0" borderId="57" xfId="61" applyFont="1" applyBorder="1" applyAlignment="1">
      <alignment horizontal="center" vertical="center"/>
    </xf>
    <xf numFmtId="165" fontId="66" fillId="37" borderId="30" xfId="21" applyFont="1" applyFill="1" applyBorder="1" applyAlignment="1">
      <alignment horizontal="left" vertical="center" wrapText="1"/>
    </xf>
    <xf numFmtId="165" fontId="66" fillId="37" borderId="58" xfId="21" applyFont="1" applyFill="1" applyBorder="1" applyAlignment="1">
      <alignment horizontal="left" vertical="center" wrapText="1"/>
    </xf>
    <xf numFmtId="165" fontId="64" fillId="36" borderId="65" xfId="61" applyFont="1" applyFill="1" applyBorder="1" applyAlignment="1">
      <alignment horizontal="center" vertical="center" wrapText="1"/>
    </xf>
    <xf numFmtId="165" fontId="64" fillId="48" borderId="65" xfId="61" applyFont="1" applyFill="1" applyBorder="1" applyAlignment="1">
      <alignment horizontal="center" vertical="center" wrapText="1"/>
    </xf>
    <xf numFmtId="165" fontId="64" fillId="48" borderId="30" xfId="61" applyFont="1" applyFill="1" applyBorder="1" applyAlignment="1">
      <alignment horizontal="center" vertical="center" wrapText="1"/>
    </xf>
    <xf numFmtId="165" fontId="64" fillId="35" borderId="65" xfId="61" applyFont="1" applyFill="1" applyBorder="1" applyAlignment="1">
      <alignment horizontal="center" vertical="center" wrapText="1"/>
    </xf>
    <xf numFmtId="165" fontId="64" fillId="35" borderId="30" xfId="61" applyFont="1" applyFill="1" applyBorder="1" applyAlignment="1">
      <alignment horizontal="center" vertical="center" wrapText="1"/>
    </xf>
    <xf numFmtId="171" fontId="66" fillId="36" borderId="87" xfId="61" applyNumberFormat="1" applyFont="1" applyFill="1" applyBorder="1" applyAlignment="1">
      <alignment horizontal="center" vertical="center" wrapText="1"/>
    </xf>
    <xf numFmtId="171" fontId="66" fillId="36" borderId="10" xfId="61" applyNumberFormat="1" applyFont="1" applyFill="1" applyBorder="1" applyAlignment="1">
      <alignment horizontal="center" vertical="center" wrapText="1"/>
    </xf>
    <xf numFmtId="171" fontId="66" fillId="36" borderId="62" xfId="61" applyNumberFormat="1" applyFont="1" applyFill="1" applyBorder="1" applyAlignment="1">
      <alignment horizontal="center" vertical="center" wrapText="1"/>
    </xf>
    <xf numFmtId="171" fontId="66" fillId="36" borderId="65" xfId="61" applyNumberFormat="1" applyFont="1" applyFill="1" applyBorder="1" applyAlignment="1">
      <alignment horizontal="center" vertical="center" wrapText="1"/>
    </xf>
    <xf numFmtId="171" fontId="66" fillId="36" borderId="30" xfId="61" applyNumberFormat="1" applyFont="1" applyFill="1" applyBorder="1" applyAlignment="1">
      <alignment horizontal="center" vertical="center" wrapText="1"/>
    </xf>
    <xf numFmtId="171" fontId="66" fillId="36" borderId="61" xfId="61" applyNumberFormat="1" applyFont="1" applyFill="1" applyBorder="1" applyAlignment="1">
      <alignment horizontal="center" vertical="center" wrapText="1"/>
    </xf>
    <xf numFmtId="171" fontId="66" fillId="49" borderId="87" xfId="61" applyNumberFormat="1" applyFont="1" applyFill="1" applyBorder="1" applyAlignment="1">
      <alignment horizontal="center" vertical="center" wrapText="1"/>
    </xf>
    <xf numFmtId="171" fontId="66" fillId="49" borderId="10" xfId="61" applyNumberFormat="1" applyFont="1" applyFill="1" applyBorder="1" applyAlignment="1">
      <alignment horizontal="center" vertical="center" wrapText="1"/>
    </xf>
    <xf numFmtId="171" fontId="66" fillId="49" borderId="62" xfId="61" applyNumberFormat="1" applyFont="1" applyFill="1" applyBorder="1" applyAlignment="1">
      <alignment horizontal="center" vertical="center" wrapText="1"/>
    </xf>
    <xf numFmtId="171" fontId="66" fillId="49" borderId="65" xfId="61" applyNumberFormat="1" applyFont="1" applyFill="1" applyBorder="1" applyAlignment="1">
      <alignment horizontal="center" vertical="center" wrapText="1"/>
    </xf>
    <xf numFmtId="171" fontId="66" fillId="49" borderId="61" xfId="61" applyNumberFormat="1" applyFont="1" applyFill="1" applyBorder="1" applyAlignment="1">
      <alignment horizontal="center" vertical="center" wrapText="1"/>
    </xf>
    <xf numFmtId="171" fontId="66" fillId="48" borderId="87" xfId="61" applyNumberFormat="1" applyFont="1" applyFill="1" applyBorder="1" applyAlignment="1">
      <alignment horizontal="center" vertical="center" wrapText="1"/>
    </xf>
    <xf numFmtId="171" fontId="66" fillId="48" borderId="10" xfId="61" applyNumberFormat="1" applyFont="1" applyFill="1" applyBorder="1" applyAlignment="1">
      <alignment horizontal="center" vertical="center" wrapText="1"/>
    </xf>
    <xf numFmtId="171" fontId="66" fillId="48" borderId="62" xfId="61" applyNumberFormat="1" applyFont="1" applyFill="1" applyBorder="1" applyAlignment="1">
      <alignment horizontal="center" vertical="center" wrapText="1"/>
    </xf>
    <xf numFmtId="171" fontId="66" fillId="48" borderId="65" xfId="61" applyNumberFormat="1" applyFont="1" applyFill="1" applyBorder="1" applyAlignment="1">
      <alignment horizontal="center" vertical="center" wrapText="1"/>
    </xf>
    <xf numFmtId="171" fontId="66" fillId="48" borderId="61" xfId="61" applyNumberFormat="1" applyFont="1" applyFill="1" applyBorder="1" applyAlignment="1">
      <alignment horizontal="center" vertical="center" wrapText="1"/>
    </xf>
    <xf numFmtId="171" fontId="66" fillId="36" borderId="60" xfId="61" applyNumberFormat="1" applyFont="1" applyFill="1" applyBorder="1" applyAlignment="1">
      <alignment horizontal="center" vertical="center" wrapText="1"/>
    </xf>
    <xf numFmtId="165" fontId="65" fillId="36" borderId="57" xfId="61" applyFont="1" applyFill="1" applyBorder="1" applyAlignment="1">
      <alignment horizontal="center" vertical="center"/>
    </xf>
    <xf numFmtId="165" fontId="65" fillId="36" borderId="59" xfId="61" applyFont="1" applyFill="1" applyBorder="1" applyAlignment="1">
      <alignment horizontal="center" vertical="center"/>
    </xf>
    <xf numFmtId="165" fontId="65" fillId="36" borderId="58" xfId="61" applyFont="1" applyFill="1" applyBorder="1" applyAlignment="1">
      <alignment horizontal="center" vertical="center"/>
    </xf>
    <xf numFmtId="171" fontId="66" fillId="43" borderId="30" xfId="61" applyNumberFormat="1" applyFont="1" applyFill="1" applyBorder="1" applyAlignment="1">
      <alignment horizontal="center" vertical="center" wrapText="1"/>
    </xf>
    <xf numFmtId="171" fontId="66" fillId="43" borderId="65" xfId="61" applyNumberFormat="1" applyFont="1" applyFill="1" applyBorder="1" applyAlignment="1">
      <alignment horizontal="center" vertical="center" wrapText="1"/>
    </xf>
    <xf numFmtId="171" fontId="66" fillId="43" borderId="61" xfId="61" applyNumberFormat="1" applyFont="1" applyFill="1" applyBorder="1" applyAlignment="1">
      <alignment horizontal="center" vertical="center" wrapText="1"/>
    </xf>
    <xf numFmtId="165" fontId="0" fillId="43" borderId="0" xfId="0" applyFill="1"/>
    <xf numFmtId="165" fontId="65" fillId="48" borderId="58" xfId="61" applyFont="1" applyFill="1" applyBorder="1" applyAlignment="1">
      <alignment horizontal="center" vertical="center"/>
    </xf>
    <xf numFmtId="165" fontId="65" fillId="48" borderId="57" xfId="61" applyFont="1" applyFill="1" applyBorder="1" applyAlignment="1">
      <alignment horizontal="center" vertical="center"/>
    </xf>
    <xf numFmtId="165" fontId="65" fillId="48" borderId="59" xfId="61" applyFont="1" applyFill="1" applyBorder="1" applyAlignment="1">
      <alignment horizontal="center" vertical="center"/>
    </xf>
    <xf numFmtId="171" fontId="66" fillId="48" borderId="60" xfId="61" applyNumberFormat="1" applyFont="1" applyFill="1" applyBorder="1" applyAlignment="1">
      <alignment horizontal="center" vertical="center" wrapText="1"/>
    </xf>
    <xf numFmtId="165" fontId="65" fillId="49" borderId="58" xfId="61" applyFont="1" applyFill="1" applyBorder="1" applyAlignment="1">
      <alignment horizontal="center" vertical="center"/>
    </xf>
    <xf numFmtId="165" fontId="65" fillId="49" borderId="57" xfId="61" applyFont="1" applyFill="1" applyBorder="1" applyAlignment="1">
      <alignment horizontal="center" vertical="center"/>
    </xf>
    <xf numFmtId="165" fontId="65" fillId="49" borderId="59" xfId="61" applyFont="1" applyFill="1" applyBorder="1" applyAlignment="1">
      <alignment horizontal="center" vertical="center"/>
    </xf>
    <xf numFmtId="171" fontId="66" fillId="49" borderId="59" xfId="61" applyNumberFormat="1" applyFont="1" applyFill="1" applyBorder="1" applyAlignment="1">
      <alignment horizontal="center" vertical="center" wrapText="1"/>
    </xf>
    <xf numFmtId="165" fontId="26" fillId="0" borderId="0" xfId="0" applyFont="1"/>
    <xf numFmtId="165" fontId="65" fillId="36" borderId="30" xfId="61" applyFont="1" applyFill="1" applyBorder="1" applyAlignment="1">
      <alignment horizontal="center" vertical="center"/>
    </xf>
    <xf numFmtId="165" fontId="65" fillId="48" borderId="30" xfId="61" applyFont="1" applyFill="1" applyBorder="1" applyAlignment="1">
      <alignment horizontal="center" vertical="center"/>
    </xf>
    <xf numFmtId="165" fontId="65" fillId="0" borderId="30" xfId="61" applyFont="1" applyBorder="1" applyAlignment="1">
      <alignment horizontal="center" vertical="center"/>
    </xf>
    <xf numFmtId="165" fontId="0" fillId="0" borderId="0" xfId="0" applyAlignment="1">
      <alignment wrapText="1"/>
    </xf>
    <xf numFmtId="165" fontId="64" fillId="35" borderId="72" xfId="61" applyFont="1" applyFill="1" applyBorder="1" applyAlignment="1">
      <alignment horizontal="center" vertical="center" wrapText="1"/>
    </xf>
    <xf numFmtId="165" fontId="69" fillId="0" borderId="0" xfId="0" applyFont="1"/>
    <xf numFmtId="165" fontId="69" fillId="0" borderId="0" xfId="0" applyFont="1" applyAlignment="1">
      <alignment wrapText="1"/>
    </xf>
    <xf numFmtId="165" fontId="71" fillId="51" borderId="133" xfId="0" applyFont="1" applyFill="1" applyBorder="1" applyAlignment="1">
      <alignment horizontal="center" wrapText="1"/>
    </xf>
    <xf numFmtId="165" fontId="71" fillId="51" borderId="134" xfId="0" applyFont="1" applyFill="1" applyBorder="1" applyAlignment="1">
      <alignment horizontal="center" wrapText="1"/>
    </xf>
    <xf numFmtId="165" fontId="71" fillId="51" borderId="132" xfId="0" applyFont="1" applyFill="1" applyBorder="1" applyAlignment="1">
      <alignment horizontal="center" wrapText="1"/>
    </xf>
    <xf numFmtId="165" fontId="71" fillId="52" borderId="130" xfId="0" applyFont="1" applyFill="1" applyBorder="1" applyAlignment="1">
      <alignment horizontal="center"/>
    </xf>
    <xf numFmtId="165" fontId="71" fillId="52" borderId="123" xfId="0" applyFont="1" applyFill="1" applyBorder="1" applyAlignment="1">
      <alignment horizontal="center"/>
    </xf>
    <xf numFmtId="165" fontId="73" fillId="36" borderId="135" xfId="0" applyFont="1" applyFill="1" applyBorder="1" applyAlignment="1">
      <alignment horizontal="center" wrapText="1"/>
    </xf>
    <xf numFmtId="165" fontId="74" fillId="53" borderId="136" xfId="0" applyFont="1" applyFill="1" applyBorder="1" applyAlignment="1">
      <alignment horizontal="center" wrapText="1"/>
    </xf>
    <xf numFmtId="165" fontId="74" fillId="53" borderId="137" xfId="0" applyFont="1" applyFill="1" applyBorder="1" applyAlignment="1">
      <alignment horizontal="center" wrapText="1"/>
    </xf>
    <xf numFmtId="165" fontId="74" fillId="53" borderId="138" xfId="0" applyFont="1" applyFill="1" applyBorder="1" applyAlignment="1">
      <alignment horizontal="center" wrapText="1"/>
    </xf>
    <xf numFmtId="165" fontId="75" fillId="52" borderId="139" xfId="0" applyFont="1" applyFill="1" applyBorder="1" applyAlignment="1">
      <alignment horizontal="center" wrapText="1"/>
    </xf>
    <xf numFmtId="165" fontId="73" fillId="54" borderId="140" xfId="0" applyFont="1" applyFill="1" applyBorder="1" applyAlignment="1">
      <alignment horizontal="center"/>
    </xf>
    <xf numFmtId="165" fontId="73" fillId="52" borderId="134" xfId="0" applyFont="1" applyFill="1" applyBorder="1" applyAlignment="1">
      <alignment horizontal="center"/>
    </xf>
    <xf numFmtId="165" fontId="73" fillId="54" borderId="134" xfId="0" applyFont="1" applyFill="1" applyBorder="1" applyAlignment="1">
      <alignment horizontal="center"/>
    </xf>
    <xf numFmtId="165" fontId="69" fillId="0" borderId="127" xfId="0" applyFont="1" applyBorder="1"/>
    <xf numFmtId="165" fontId="76" fillId="50" borderId="141" xfId="0" applyFont="1" applyFill="1" applyBorder="1" applyAlignment="1">
      <alignment horizontal="center"/>
    </xf>
    <xf numFmtId="165" fontId="70" fillId="37" borderId="142" xfId="0" applyFont="1" applyFill="1" applyBorder="1" applyAlignment="1">
      <alignment horizontal="right"/>
    </xf>
    <xf numFmtId="171" fontId="21" fillId="43" borderId="87" xfId="61" applyNumberFormat="1" applyFont="1" applyFill="1" applyBorder="1" applyAlignment="1">
      <alignment horizontal="center" vertical="center" wrapText="1"/>
    </xf>
    <xf numFmtId="171" fontId="21" fillId="43" borderId="10" xfId="61" applyNumberFormat="1" applyFont="1" applyFill="1" applyBorder="1" applyAlignment="1">
      <alignment horizontal="center" vertical="center" wrapText="1"/>
    </xf>
    <xf numFmtId="165" fontId="1" fillId="43" borderId="0" xfId="61" applyFill="1"/>
    <xf numFmtId="165" fontId="1" fillId="0" borderId="0" xfId="61" applyAlignment="1">
      <alignment horizontal="center"/>
    </xf>
    <xf numFmtId="165" fontId="77" fillId="0" borderId="0" xfId="61" applyFont="1" applyFill="1"/>
    <xf numFmtId="165" fontId="1" fillId="0" borderId="0" xfId="61" applyAlignment="1">
      <alignment horizontal="center"/>
    </xf>
    <xf numFmtId="165" fontId="24" fillId="0" borderId="0" xfId="21" applyFont="1" applyFill="1" applyBorder="1" applyAlignment="1">
      <alignment horizontal="left" vertical="center" wrapText="1"/>
    </xf>
    <xf numFmtId="165" fontId="1" fillId="0" borderId="0" xfId="61" applyAlignment="1">
      <alignment horizontal="center"/>
    </xf>
    <xf numFmtId="165" fontId="52" fillId="38" borderId="31" xfId="61" applyFont="1" applyFill="1" applyBorder="1" applyAlignment="1">
      <alignment horizontal="center" vertical="center" wrapText="1"/>
    </xf>
    <xf numFmtId="165" fontId="24" fillId="58" borderId="60" xfId="21" applyFont="1" applyFill="1" applyBorder="1" applyAlignment="1">
      <alignment horizontal="left" vertical="center" wrapText="1"/>
    </xf>
    <xf numFmtId="165" fontId="24" fillId="58" borderId="95" xfId="21" applyFont="1" applyFill="1" applyBorder="1" applyAlignment="1">
      <alignment horizontal="left" vertical="center" wrapText="1"/>
    </xf>
    <xf numFmtId="171" fontId="24" fillId="48" borderId="65" xfId="61" applyNumberFormat="1" applyFont="1" applyFill="1" applyBorder="1" applyAlignment="1">
      <alignment horizontal="center" vertical="center" wrapText="1"/>
    </xf>
    <xf numFmtId="171" fontId="24" fillId="48" borderId="30" xfId="61" applyNumberFormat="1" applyFont="1" applyFill="1" applyBorder="1" applyAlignment="1">
      <alignment horizontal="center" vertical="center" wrapText="1"/>
    </xf>
    <xf numFmtId="171" fontId="24" fillId="48" borderId="61" xfId="61" applyNumberFormat="1" applyFont="1" applyFill="1" applyBorder="1" applyAlignment="1">
      <alignment horizontal="center" vertical="center" wrapText="1"/>
    </xf>
    <xf numFmtId="171" fontId="24" fillId="48" borderId="71" xfId="61" applyNumberFormat="1" applyFont="1" applyFill="1" applyBorder="1" applyAlignment="1">
      <alignment horizontal="center" vertical="center" wrapText="1"/>
    </xf>
    <xf numFmtId="171" fontId="24" fillId="48" borderId="68" xfId="61" applyNumberFormat="1" applyFont="1" applyFill="1" applyBorder="1" applyAlignment="1">
      <alignment horizontal="center" vertical="center" wrapText="1"/>
    </xf>
    <xf numFmtId="171" fontId="24" fillId="48" borderId="69" xfId="61" applyNumberFormat="1" applyFont="1" applyFill="1" applyBorder="1" applyAlignment="1">
      <alignment horizontal="center" vertical="center" wrapText="1"/>
    </xf>
    <xf numFmtId="171" fontId="24" fillId="49" borderId="65" xfId="61" applyNumberFormat="1" applyFont="1" applyFill="1" applyBorder="1" applyAlignment="1">
      <alignment horizontal="center" vertical="center" wrapText="1"/>
    </xf>
    <xf numFmtId="171" fontId="24" fillId="49" borderId="30" xfId="61" applyNumberFormat="1" applyFont="1" applyFill="1" applyBorder="1" applyAlignment="1">
      <alignment horizontal="center" vertical="center" wrapText="1"/>
    </xf>
    <xf numFmtId="171" fontId="24" fillId="49" borderId="61" xfId="61" applyNumberFormat="1" applyFont="1" applyFill="1" applyBorder="1" applyAlignment="1">
      <alignment horizontal="center" vertical="center" wrapText="1"/>
    </xf>
    <xf numFmtId="171" fontId="24" fillId="49" borderId="71" xfId="61" applyNumberFormat="1" applyFont="1" applyFill="1" applyBorder="1" applyAlignment="1">
      <alignment horizontal="center" vertical="center" wrapText="1"/>
    </xf>
    <xf numFmtId="171" fontId="24" fillId="49" borderId="68" xfId="61" applyNumberFormat="1" applyFont="1" applyFill="1" applyBorder="1" applyAlignment="1">
      <alignment horizontal="center" vertical="center" wrapText="1"/>
    </xf>
    <xf numFmtId="171" fontId="24" fillId="49" borderId="69" xfId="61" applyNumberFormat="1" applyFont="1" applyFill="1" applyBorder="1" applyAlignment="1">
      <alignment horizontal="center" vertical="center" wrapText="1"/>
    </xf>
    <xf numFmtId="171" fontId="24" fillId="35" borderId="61" xfId="61" applyNumberFormat="1" applyFont="1" applyFill="1" applyBorder="1" applyAlignment="1">
      <alignment horizontal="center" vertical="center" wrapText="1"/>
    </xf>
    <xf numFmtId="171" fontId="24" fillId="35" borderId="69" xfId="61" applyNumberFormat="1" applyFont="1" applyFill="1" applyBorder="1" applyAlignment="1">
      <alignment horizontal="center" vertical="center" wrapText="1"/>
    </xf>
    <xf numFmtId="171" fontId="24" fillId="56" borderId="61" xfId="61" applyNumberFormat="1" applyFont="1" applyFill="1" applyBorder="1" applyAlignment="1">
      <alignment horizontal="center" vertical="center" wrapText="1"/>
    </xf>
    <xf numFmtId="171" fontId="24" fillId="56" borderId="69" xfId="61" applyNumberFormat="1" applyFont="1" applyFill="1" applyBorder="1" applyAlignment="1">
      <alignment horizontal="center" vertical="center" wrapText="1"/>
    </xf>
    <xf numFmtId="171" fontId="24" fillId="59" borderId="34" xfId="61" applyNumberFormat="1" applyFont="1" applyFill="1" applyBorder="1" applyAlignment="1">
      <alignment horizontal="center" vertical="center" wrapText="1"/>
    </xf>
    <xf numFmtId="171" fontId="24" fillId="59" borderId="30" xfId="61" applyNumberFormat="1" applyFont="1" applyFill="1" applyBorder="1" applyAlignment="1">
      <alignment horizontal="center" vertical="center" wrapText="1"/>
    </xf>
    <xf numFmtId="171" fontId="24" fillId="59" borderId="61" xfId="61" applyNumberFormat="1" applyFont="1" applyFill="1" applyBorder="1" applyAlignment="1">
      <alignment horizontal="center" vertical="center" wrapText="1"/>
    </xf>
    <xf numFmtId="171" fontId="24" fillId="59" borderId="94" xfId="61" applyNumberFormat="1" applyFont="1" applyFill="1" applyBorder="1" applyAlignment="1">
      <alignment horizontal="center" vertical="center" wrapText="1"/>
    </xf>
    <xf numFmtId="171" fontId="24" fillId="59" borderId="68" xfId="61" applyNumberFormat="1" applyFont="1" applyFill="1" applyBorder="1" applyAlignment="1">
      <alignment horizontal="center" vertical="center" wrapText="1"/>
    </xf>
    <xf numFmtId="171" fontId="24" fillId="59" borderId="69" xfId="61" applyNumberFormat="1" applyFont="1" applyFill="1" applyBorder="1" applyAlignment="1">
      <alignment horizontal="center" vertical="center" wrapText="1"/>
    </xf>
    <xf numFmtId="171" fontId="24" fillId="35" borderId="65" xfId="61" applyNumberFormat="1" applyFont="1" applyFill="1" applyBorder="1" applyAlignment="1">
      <alignment horizontal="center" vertical="center" wrapText="1"/>
    </xf>
    <xf numFmtId="171" fontId="24" fillId="35" borderId="71" xfId="61" applyNumberFormat="1" applyFont="1" applyFill="1" applyBorder="1" applyAlignment="1">
      <alignment horizontal="center" vertical="center" wrapText="1"/>
    </xf>
    <xf numFmtId="165" fontId="28" fillId="48" borderId="65" xfId="61" applyFont="1" applyFill="1" applyBorder="1" applyAlignment="1">
      <alignment horizontal="center" vertical="center" wrapText="1"/>
    </xf>
    <xf numFmtId="165" fontId="28" fillId="48" borderId="30" xfId="61" applyFont="1" applyFill="1" applyBorder="1" applyAlignment="1">
      <alignment horizontal="center" vertical="center" wrapText="1"/>
    </xf>
    <xf numFmtId="165" fontId="28" fillId="49" borderId="30" xfId="61" applyFont="1" applyFill="1" applyBorder="1" applyAlignment="1">
      <alignment horizontal="center" vertical="center" wrapText="1"/>
    </xf>
    <xf numFmtId="165" fontId="28" fillId="49" borderId="61" xfId="61" applyFont="1" applyFill="1" applyBorder="1" applyAlignment="1">
      <alignment horizontal="center" vertical="center" wrapText="1"/>
    </xf>
    <xf numFmtId="165" fontId="28" fillId="35" borderId="65" xfId="61" applyFont="1" applyFill="1" applyBorder="1" applyAlignment="1">
      <alignment horizontal="center" vertical="center" wrapText="1"/>
    </xf>
    <xf numFmtId="165" fontId="28" fillId="0" borderId="65" xfId="61" applyFont="1" applyFill="1" applyBorder="1" applyAlignment="1">
      <alignment horizontal="center" vertical="center" wrapText="1"/>
    </xf>
    <xf numFmtId="165" fontId="28" fillId="0" borderId="30" xfId="61" applyFont="1" applyFill="1" applyBorder="1" applyAlignment="1">
      <alignment horizontal="center" vertical="center" wrapText="1"/>
    </xf>
    <xf numFmtId="165" fontId="28" fillId="59" borderId="34" xfId="61" applyFont="1" applyFill="1" applyBorder="1" applyAlignment="1">
      <alignment horizontal="center" vertical="center" wrapText="1"/>
    </xf>
    <xf numFmtId="165" fontId="28" fillId="59" borderId="30" xfId="61" applyFont="1" applyFill="1" applyBorder="1" applyAlignment="1">
      <alignment horizontal="center" vertical="center" wrapText="1"/>
    </xf>
    <xf numFmtId="165" fontId="25" fillId="48" borderId="65" xfId="61" applyFont="1" applyFill="1" applyBorder="1" applyAlignment="1">
      <alignment horizontal="center" vertical="center"/>
    </xf>
    <xf numFmtId="165" fontId="25" fillId="48" borderId="30" xfId="61" applyFont="1" applyFill="1" applyBorder="1" applyAlignment="1">
      <alignment horizontal="center" vertical="center"/>
    </xf>
    <xf numFmtId="165" fontId="25" fillId="48" borderId="61" xfId="61" applyFont="1" applyFill="1" applyBorder="1" applyAlignment="1">
      <alignment horizontal="center" vertical="center"/>
    </xf>
    <xf numFmtId="165" fontId="25" fillId="49" borderId="65" xfId="61" applyFont="1" applyFill="1" applyBorder="1" applyAlignment="1">
      <alignment horizontal="center" vertical="center"/>
    </xf>
    <xf numFmtId="165" fontId="25" fillId="49" borderId="30" xfId="61" applyFont="1" applyFill="1" applyBorder="1" applyAlignment="1">
      <alignment horizontal="center" vertical="center"/>
    </xf>
    <xf numFmtId="165" fontId="25" fillId="49" borderId="61" xfId="61" applyFont="1" applyFill="1" applyBorder="1" applyAlignment="1">
      <alignment horizontal="center" vertical="center"/>
    </xf>
    <xf numFmtId="165" fontId="25" fillId="35" borderId="65" xfId="61" applyFont="1" applyFill="1" applyBorder="1" applyAlignment="1">
      <alignment horizontal="center" vertical="center"/>
    </xf>
    <xf numFmtId="165" fontId="25" fillId="35" borderId="61" xfId="61" applyFont="1" applyFill="1" applyBorder="1" applyAlignment="1">
      <alignment horizontal="center" vertical="center"/>
    </xf>
    <xf numFmtId="165" fontId="25" fillId="0" borderId="65" xfId="61" applyFont="1" applyFill="1" applyBorder="1" applyAlignment="1">
      <alignment horizontal="center" vertical="center"/>
    </xf>
    <xf numFmtId="165" fontId="25" fillId="0" borderId="30" xfId="61" applyFont="1" applyFill="1" applyBorder="1" applyAlignment="1">
      <alignment horizontal="center" vertical="center"/>
    </xf>
    <xf numFmtId="165" fontId="25" fillId="56" borderId="61" xfId="61" applyFont="1" applyFill="1" applyBorder="1" applyAlignment="1">
      <alignment horizontal="center" vertical="center"/>
    </xf>
    <xf numFmtId="165" fontId="25" fillId="59" borderId="34" xfId="61" applyFont="1" applyFill="1" applyBorder="1" applyAlignment="1">
      <alignment horizontal="center" vertical="center"/>
    </xf>
    <xf numFmtId="165" fontId="25" fillId="59" borderId="30" xfId="61" applyFont="1" applyFill="1" applyBorder="1" applyAlignment="1">
      <alignment horizontal="center" vertical="center"/>
    </xf>
    <xf numFmtId="165" fontId="25" fillId="59" borderId="61" xfId="61" applyFont="1" applyFill="1" applyBorder="1" applyAlignment="1">
      <alignment horizontal="center" vertical="center"/>
    </xf>
    <xf numFmtId="172" fontId="28" fillId="58" borderId="60" xfId="61" applyNumberFormat="1" applyFont="1" applyFill="1" applyBorder="1" applyAlignment="1">
      <alignment horizontal="center" vertical="center" wrapText="1"/>
    </xf>
    <xf numFmtId="171" fontId="25" fillId="48" borderId="65" xfId="61" applyNumberFormat="1" applyFont="1" applyFill="1" applyBorder="1" applyAlignment="1">
      <alignment horizontal="center" vertical="center" wrapText="1"/>
    </xf>
    <xf numFmtId="171" fontId="25" fillId="49" borderId="65" xfId="61" applyNumberFormat="1" applyFont="1" applyFill="1" applyBorder="1" applyAlignment="1">
      <alignment horizontal="center" vertical="center" wrapText="1"/>
    </xf>
    <xf numFmtId="171" fontId="25" fillId="49" borderId="30" xfId="61" applyNumberFormat="1" applyFont="1" applyFill="1" applyBorder="1" applyAlignment="1">
      <alignment horizontal="center" vertical="center" wrapText="1"/>
    </xf>
    <xf numFmtId="171" fontId="25" fillId="49" borderId="61" xfId="61" applyNumberFormat="1" applyFont="1" applyFill="1" applyBorder="1" applyAlignment="1">
      <alignment horizontal="center" vertical="center" wrapText="1"/>
    </xf>
    <xf numFmtId="171" fontId="25" fillId="35" borderId="65" xfId="61" applyNumberFormat="1" applyFont="1" applyFill="1" applyBorder="1" applyAlignment="1">
      <alignment horizontal="center" vertical="center" wrapText="1"/>
    </xf>
    <xf numFmtId="171" fontId="25" fillId="35" borderId="61" xfId="61" applyNumberFormat="1" applyFont="1" applyFill="1" applyBorder="1" applyAlignment="1">
      <alignment horizontal="center" vertical="center" wrapText="1"/>
    </xf>
    <xf numFmtId="171" fontId="25" fillId="0" borderId="65" xfId="61" applyNumberFormat="1" applyFont="1" applyFill="1" applyBorder="1" applyAlignment="1">
      <alignment horizontal="center" vertical="center" wrapText="1"/>
    </xf>
    <xf numFmtId="171" fontId="25" fillId="0" borderId="30" xfId="61" applyNumberFormat="1" applyFont="1" applyFill="1" applyBorder="1" applyAlignment="1">
      <alignment horizontal="center" vertical="center" wrapText="1"/>
    </xf>
    <xf numFmtId="171" fontId="25" fillId="56" borderId="61" xfId="61" applyNumberFormat="1" applyFont="1" applyFill="1" applyBorder="1" applyAlignment="1">
      <alignment horizontal="center" vertical="center" wrapText="1"/>
    </xf>
    <xf numFmtId="171" fontId="25" fillId="59" borderId="34" xfId="61" applyNumberFormat="1" applyFont="1" applyFill="1" applyBorder="1" applyAlignment="1">
      <alignment horizontal="center" vertical="center" wrapText="1"/>
    </xf>
    <xf numFmtId="171" fontId="25" fillId="59" borderId="30" xfId="61" applyNumberFormat="1" applyFont="1" applyFill="1" applyBorder="1" applyAlignment="1">
      <alignment horizontal="center" vertical="center" wrapText="1"/>
    </xf>
    <xf numFmtId="171" fontId="25" fillId="59" borderId="61" xfId="61" applyNumberFormat="1" applyFont="1" applyFill="1" applyBorder="1" applyAlignment="1">
      <alignment horizontal="center" vertical="center" wrapText="1"/>
    </xf>
    <xf numFmtId="165" fontId="39" fillId="0" borderId="0" xfId="61" applyFont="1" applyFill="1" applyBorder="1"/>
    <xf numFmtId="172" fontId="52" fillId="38" borderId="70" xfId="61" applyNumberFormat="1" applyFont="1" applyFill="1" applyBorder="1" applyAlignment="1">
      <alignment horizontal="center" vertical="center" wrapText="1"/>
    </xf>
    <xf numFmtId="165" fontId="24" fillId="38" borderId="97" xfId="21" applyFont="1" applyFill="1" applyBorder="1" applyAlignment="1">
      <alignment horizontal="left" vertical="center" wrapText="1"/>
    </xf>
    <xf numFmtId="165" fontId="52" fillId="49" borderId="65" xfId="61" applyFont="1" applyFill="1" applyBorder="1" applyAlignment="1">
      <alignment horizontal="center" vertical="center" wrapText="1"/>
    </xf>
    <xf numFmtId="165" fontId="50" fillId="49" borderId="65" xfId="61" applyFont="1" applyFill="1" applyBorder="1" applyAlignment="1">
      <alignment horizontal="center" vertical="center"/>
    </xf>
    <xf numFmtId="165" fontId="52" fillId="45" borderId="65" xfId="61" applyFont="1" applyFill="1" applyBorder="1" applyAlignment="1">
      <alignment horizontal="center" vertical="center" wrapText="1"/>
    </xf>
    <xf numFmtId="165" fontId="52" fillId="45" borderId="30" xfId="61" applyFont="1" applyFill="1" applyBorder="1" applyAlignment="1">
      <alignment horizontal="center" vertical="center" wrapText="1"/>
    </xf>
    <xf numFmtId="165" fontId="50" fillId="45" borderId="65" xfId="61" applyFont="1" applyFill="1" applyBorder="1" applyAlignment="1">
      <alignment horizontal="center" vertical="center"/>
    </xf>
    <xf numFmtId="165" fontId="50" fillId="45" borderId="30" xfId="61" applyFont="1" applyFill="1" applyBorder="1" applyAlignment="1">
      <alignment horizontal="center" vertical="center"/>
    </xf>
    <xf numFmtId="165" fontId="50" fillId="45" borderId="31" xfId="61" applyFont="1" applyFill="1" applyBorder="1" applyAlignment="1">
      <alignment horizontal="center" vertical="center"/>
    </xf>
    <xf numFmtId="171" fontId="53" fillId="45" borderId="65" xfId="61" applyNumberFormat="1" applyFont="1" applyFill="1" applyBorder="1" applyAlignment="1">
      <alignment horizontal="center" vertical="center" wrapText="1"/>
    </xf>
    <xf numFmtId="171" fontId="53" fillId="45" borderId="30" xfId="61" applyNumberFormat="1" applyFont="1" applyFill="1" applyBorder="1" applyAlignment="1">
      <alignment horizontal="center" vertical="center" wrapText="1"/>
    </xf>
    <xf numFmtId="171" fontId="53" fillId="45" borderId="31" xfId="61" applyNumberFormat="1" applyFont="1" applyFill="1" applyBorder="1" applyAlignment="1">
      <alignment horizontal="center" vertical="center" wrapText="1"/>
    </xf>
    <xf numFmtId="171" fontId="21" fillId="45" borderId="76" xfId="61" applyNumberFormat="1" applyFont="1" applyFill="1" applyBorder="1" applyAlignment="1">
      <alignment horizontal="center" vertical="center" wrapText="1"/>
    </xf>
    <xf numFmtId="171" fontId="21" fillId="45" borderId="15" xfId="61" applyNumberFormat="1" applyFont="1" applyFill="1" applyBorder="1" applyAlignment="1">
      <alignment horizontal="center" vertical="center" wrapText="1"/>
    </xf>
    <xf numFmtId="171" fontId="21" fillId="45" borderId="77" xfId="61" applyNumberFormat="1" applyFont="1" applyFill="1" applyBorder="1" applyAlignment="1">
      <alignment horizontal="center" vertical="center" wrapText="1"/>
    </xf>
    <xf numFmtId="165" fontId="50" fillId="38" borderId="65" xfId="61" applyFont="1" applyFill="1" applyBorder="1" applyAlignment="1">
      <alignment horizontal="center" vertical="center"/>
    </xf>
    <xf numFmtId="165" fontId="50" fillId="38" borderId="30" xfId="61" applyFont="1" applyFill="1" applyBorder="1" applyAlignment="1">
      <alignment horizontal="center" vertical="center"/>
    </xf>
    <xf numFmtId="165" fontId="52" fillId="62" borderId="30" xfId="61" applyFont="1" applyFill="1" applyBorder="1" applyAlignment="1">
      <alignment horizontal="center" vertical="center" wrapText="1"/>
    </xf>
    <xf numFmtId="165" fontId="52" fillId="62" borderId="30" xfId="61" applyFont="1" applyFill="1" applyBorder="1" applyAlignment="1">
      <alignment horizontal="center" wrapText="1"/>
    </xf>
    <xf numFmtId="165" fontId="50" fillId="62" borderId="65" xfId="61" applyFont="1" applyFill="1" applyBorder="1" applyAlignment="1">
      <alignment horizontal="center" vertical="center"/>
    </xf>
    <xf numFmtId="165" fontId="50" fillId="62" borderId="30" xfId="61" applyFont="1" applyFill="1" applyBorder="1" applyAlignment="1">
      <alignment horizontal="center" vertical="center"/>
    </xf>
    <xf numFmtId="165" fontId="50" fillId="62" borderId="61" xfId="61" applyFont="1" applyFill="1" applyBorder="1" applyAlignment="1">
      <alignment horizontal="center" vertical="center"/>
    </xf>
    <xf numFmtId="171" fontId="53" fillId="62" borderId="65" xfId="61" applyNumberFormat="1" applyFont="1" applyFill="1" applyBorder="1" applyAlignment="1">
      <alignment horizontal="center" vertical="center" wrapText="1"/>
    </xf>
    <xf numFmtId="171" fontId="53" fillId="62" borderId="30" xfId="61" applyNumberFormat="1" applyFont="1" applyFill="1" applyBorder="1" applyAlignment="1">
      <alignment horizontal="center" vertical="center" wrapText="1"/>
    </xf>
    <xf numFmtId="171" fontId="53" fillId="62" borderId="61" xfId="61" applyNumberFormat="1" applyFont="1" applyFill="1" applyBorder="1" applyAlignment="1">
      <alignment horizontal="center" vertical="center" wrapText="1"/>
    </xf>
    <xf numFmtId="171" fontId="51" fillId="62" borderId="16" xfId="61" applyNumberFormat="1" applyFont="1" applyFill="1" applyBorder="1" applyAlignment="1">
      <alignment horizontal="center" vertical="center" wrapText="1"/>
    </xf>
    <xf numFmtId="171" fontId="51" fillId="62" borderId="20" xfId="61" applyNumberFormat="1" applyFont="1" applyFill="1" applyBorder="1" applyAlignment="1">
      <alignment horizontal="center" vertical="center" wrapText="1"/>
    </xf>
    <xf numFmtId="171" fontId="21" fillId="62" borderId="15" xfId="61" applyNumberFormat="1" applyFont="1" applyFill="1" applyBorder="1" applyAlignment="1">
      <alignment horizontal="center" vertical="center" wrapText="1"/>
    </xf>
    <xf numFmtId="165" fontId="52" fillId="59" borderId="30" xfId="61" applyFont="1" applyFill="1" applyBorder="1" applyAlignment="1">
      <alignment horizontal="center" vertical="center" wrapText="1"/>
    </xf>
    <xf numFmtId="165" fontId="50" fillId="59" borderId="30" xfId="61" applyFont="1" applyFill="1" applyBorder="1" applyAlignment="1">
      <alignment horizontal="center" vertical="center"/>
    </xf>
    <xf numFmtId="171" fontId="53" fillId="59" borderId="30" xfId="61" applyNumberFormat="1" applyFont="1" applyFill="1" applyBorder="1" applyAlignment="1">
      <alignment horizontal="center" vertical="center" wrapText="1"/>
    </xf>
    <xf numFmtId="171" fontId="21" fillId="59" borderId="15" xfId="61" applyNumberFormat="1" applyFont="1" applyFill="1" applyBorder="1" applyAlignment="1">
      <alignment horizontal="center" vertical="center" wrapText="1"/>
    </xf>
    <xf numFmtId="165" fontId="50" fillId="59" borderId="61" xfId="61" applyFont="1" applyFill="1" applyBorder="1" applyAlignment="1">
      <alignment horizontal="center" vertical="center"/>
    </xf>
    <xf numFmtId="171" fontId="53" fillId="59" borderId="61" xfId="61" applyNumberFormat="1" applyFont="1" applyFill="1" applyBorder="1" applyAlignment="1">
      <alignment horizontal="center" vertical="center" wrapText="1"/>
    </xf>
    <xf numFmtId="171" fontId="21" fillId="59" borderId="77" xfId="61" applyNumberFormat="1" applyFont="1" applyFill="1" applyBorder="1" applyAlignment="1">
      <alignment horizontal="center" vertical="center" wrapText="1"/>
    </xf>
    <xf numFmtId="165" fontId="50" fillId="56" borderId="31" xfId="61" applyFont="1" applyFill="1" applyBorder="1" applyAlignment="1">
      <alignment horizontal="center" vertical="center"/>
    </xf>
    <xf numFmtId="171" fontId="21" fillId="56" borderId="17" xfId="61" applyNumberFormat="1" applyFont="1" applyFill="1" applyBorder="1" applyAlignment="1">
      <alignment horizontal="center" vertical="center" wrapText="1"/>
    </xf>
    <xf numFmtId="165" fontId="50" fillId="63" borderId="31" xfId="61" applyFont="1" applyFill="1" applyBorder="1" applyAlignment="1">
      <alignment horizontal="center" vertical="center"/>
    </xf>
    <xf numFmtId="171" fontId="53" fillId="63" borderId="31" xfId="61" applyNumberFormat="1" applyFont="1" applyFill="1" applyBorder="1" applyAlignment="1">
      <alignment horizontal="center" vertical="center" wrapText="1"/>
    </xf>
    <xf numFmtId="171" fontId="21" fillId="63" borderId="17" xfId="61" applyNumberFormat="1" applyFont="1" applyFill="1" applyBorder="1" applyAlignment="1">
      <alignment horizontal="center" vertical="center" wrapText="1"/>
    </xf>
    <xf numFmtId="165" fontId="52" fillId="60" borderId="65" xfId="61" applyFont="1" applyFill="1" applyBorder="1" applyAlignment="1">
      <alignment horizontal="center" vertical="center" wrapText="1"/>
    </xf>
    <xf numFmtId="165" fontId="52" fillId="60" borderId="30" xfId="61" applyFont="1" applyFill="1" applyBorder="1" applyAlignment="1">
      <alignment horizontal="center" vertical="center" wrapText="1"/>
    </xf>
    <xf numFmtId="165" fontId="50" fillId="60" borderId="65" xfId="61" applyFont="1" applyFill="1" applyBorder="1" applyAlignment="1">
      <alignment horizontal="center" vertical="center"/>
    </xf>
    <xf numFmtId="165" fontId="50" fillId="60" borderId="30" xfId="61" applyFont="1" applyFill="1" applyBorder="1" applyAlignment="1">
      <alignment horizontal="center" vertical="center"/>
    </xf>
    <xf numFmtId="165" fontId="50" fillId="60" borderId="61" xfId="61" applyFont="1" applyFill="1" applyBorder="1" applyAlignment="1">
      <alignment horizontal="center" vertical="center"/>
    </xf>
    <xf numFmtId="171" fontId="53" fillId="60" borderId="65" xfId="61" applyNumberFormat="1" applyFont="1" applyFill="1" applyBorder="1" applyAlignment="1">
      <alignment horizontal="center" vertical="center" wrapText="1"/>
    </xf>
    <xf numFmtId="171" fontId="53" fillId="60" borderId="30" xfId="61" applyNumberFormat="1" applyFont="1" applyFill="1" applyBorder="1" applyAlignment="1">
      <alignment horizontal="center" vertical="center" wrapText="1"/>
    </xf>
    <xf numFmtId="171" fontId="53" fillId="60" borderId="61" xfId="61" applyNumberFormat="1" applyFont="1" applyFill="1" applyBorder="1" applyAlignment="1">
      <alignment horizontal="center" vertical="center" wrapText="1"/>
    </xf>
    <xf numFmtId="171" fontId="21" fillId="60" borderId="76" xfId="61" applyNumberFormat="1" applyFont="1" applyFill="1" applyBorder="1" applyAlignment="1">
      <alignment horizontal="center" vertical="center" wrapText="1"/>
    </xf>
    <xf numFmtId="171" fontId="21" fillId="60" borderId="15" xfId="61" applyNumberFormat="1" applyFont="1" applyFill="1" applyBorder="1" applyAlignment="1">
      <alignment horizontal="center" vertical="center" wrapText="1"/>
    </xf>
    <xf numFmtId="171" fontId="21" fillId="60" borderId="77" xfId="61" applyNumberFormat="1" applyFont="1" applyFill="1" applyBorder="1" applyAlignment="1">
      <alignment horizontal="center" vertical="center" wrapText="1"/>
    </xf>
    <xf numFmtId="172" fontId="52" fillId="38" borderId="58" xfId="61" applyNumberFormat="1" applyFont="1" applyFill="1" applyBorder="1" applyAlignment="1">
      <alignment horizontal="center" vertical="center" wrapText="1"/>
    </xf>
    <xf numFmtId="165" fontId="24" fillId="38" borderId="58" xfId="21" applyFont="1" applyFill="1" applyBorder="1" applyAlignment="1">
      <alignment horizontal="left" vertical="center" wrapText="1"/>
    </xf>
    <xf numFmtId="165" fontId="52" fillId="48" borderId="30" xfId="61" applyFont="1" applyFill="1" applyBorder="1" applyAlignment="1">
      <alignment horizontal="center" vertical="center" wrapText="1"/>
    </xf>
    <xf numFmtId="171" fontId="21" fillId="48" borderId="30" xfId="61" applyNumberFormat="1" applyFont="1" applyFill="1" applyBorder="1" applyAlignment="1">
      <alignment horizontal="center" vertical="center" wrapText="1"/>
    </xf>
    <xf numFmtId="171" fontId="21" fillId="48" borderId="61" xfId="61" applyNumberFormat="1" applyFont="1" applyFill="1" applyBorder="1" applyAlignment="1">
      <alignment horizontal="center" vertical="center" wrapText="1"/>
    </xf>
    <xf numFmtId="165" fontId="50" fillId="45" borderId="76" xfId="61" applyFont="1" applyFill="1" applyBorder="1" applyAlignment="1">
      <alignment horizontal="center" vertical="center"/>
    </xf>
    <xf numFmtId="165" fontId="50" fillId="45" borderId="15" xfId="61" applyFont="1" applyFill="1" applyBorder="1" applyAlignment="1">
      <alignment horizontal="center" vertical="center"/>
    </xf>
    <xf numFmtId="165" fontId="50" fillId="45" borderId="17" xfId="61" applyFont="1" applyFill="1" applyBorder="1" applyAlignment="1">
      <alignment horizontal="center" vertical="center"/>
    </xf>
    <xf numFmtId="171" fontId="53" fillId="45" borderId="83" xfId="61" applyNumberFormat="1" applyFont="1" applyFill="1" applyBorder="1" applyAlignment="1">
      <alignment horizontal="center" vertical="center" wrapText="1"/>
    </xf>
    <xf numFmtId="171" fontId="53" fillId="45" borderId="81" xfId="61" applyNumberFormat="1" applyFont="1" applyFill="1" applyBorder="1" applyAlignment="1">
      <alignment horizontal="center" vertical="center" wrapText="1"/>
    </xf>
    <xf numFmtId="171" fontId="53" fillId="45" borderId="67" xfId="61" applyNumberFormat="1" applyFont="1" applyFill="1" applyBorder="1" applyAlignment="1">
      <alignment horizontal="center" vertical="center" wrapText="1"/>
    </xf>
    <xf numFmtId="171" fontId="21" fillId="45" borderId="65" xfId="61" applyNumberFormat="1" applyFont="1" applyFill="1" applyBorder="1" applyAlignment="1">
      <alignment horizontal="center" vertical="center" wrapText="1"/>
    </xf>
    <xf numFmtId="171" fontId="21" fillId="45" borderId="30" xfId="61" applyNumberFormat="1" applyFont="1" applyFill="1" applyBorder="1" applyAlignment="1">
      <alignment horizontal="center" vertical="center" wrapText="1"/>
    </xf>
    <xf numFmtId="171" fontId="21" fillId="45" borderId="61" xfId="61" applyNumberFormat="1" applyFont="1" applyFill="1" applyBorder="1" applyAlignment="1">
      <alignment horizontal="center" vertical="center" wrapText="1"/>
    </xf>
    <xf numFmtId="165" fontId="50" fillId="59" borderId="15" xfId="61" applyFont="1" applyFill="1" applyBorder="1" applyAlignment="1">
      <alignment horizontal="center" vertical="center"/>
    </xf>
    <xf numFmtId="165" fontId="50" fillId="59" borderId="17" xfId="61" applyFont="1" applyFill="1" applyBorder="1" applyAlignment="1">
      <alignment horizontal="center" vertical="center"/>
    </xf>
    <xf numFmtId="171" fontId="21" fillId="59" borderId="65" xfId="61" applyNumberFormat="1" applyFont="1" applyFill="1" applyBorder="1" applyAlignment="1">
      <alignment horizontal="center" vertical="center" wrapText="1"/>
    </xf>
    <xf numFmtId="171" fontId="53" fillId="59" borderId="81" xfId="61" applyNumberFormat="1" applyFont="1" applyFill="1" applyBorder="1" applyAlignment="1">
      <alignment horizontal="center" vertical="center" wrapText="1"/>
    </xf>
    <xf numFmtId="171" fontId="53" fillId="59" borderId="67" xfId="61" applyNumberFormat="1" applyFont="1" applyFill="1" applyBorder="1" applyAlignment="1">
      <alignment horizontal="center" vertical="center" wrapText="1"/>
    </xf>
    <xf numFmtId="171" fontId="21" fillId="59" borderId="60" xfId="61" applyNumberFormat="1" applyFont="1" applyFill="1" applyBorder="1" applyAlignment="1">
      <alignment horizontal="center" vertical="center" wrapText="1"/>
    </xf>
    <xf numFmtId="165" fontId="50" fillId="62" borderId="76" xfId="61" applyFont="1" applyFill="1" applyBorder="1" applyAlignment="1">
      <alignment horizontal="center" vertical="center"/>
    </xf>
    <xf numFmtId="165" fontId="50" fillId="62" borderId="15" xfId="61" applyFont="1" applyFill="1" applyBorder="1" applyAlignment="1">
      <alignment horizontal="center" vertical="center"/>
    </xf>
    <xf numFmtId="171" fontId="21" fillId="62" borderId="65" xfId="61" applyNumberFormat="1" applyFont="1" applyFill="1" applyBorder="1" applyAlignment="1">
      <alignment horizontal="center" vertical="center" wrapText="1"/>
    </xf>
    <xf numFmtId="171" fontId="21" fillId="62" borderId="30" xfId="61" applyNumberFormat="1" applyFont="1" applyFill="1" applyBorder="1" applyAlignment="1">
      <alignment horizontal="center" vertical="center" wrapText="1"/>
    </xf>
    <xf numFmtId="171" fontId="21" fillId="62" borderId="61" xfId="61" applyNumberFormat="1" applyFont="1" applyFill="1" applyBorder="1" applyAlignment="1">
      <alignment horizontal="center" vertical="center" wrapText="1"/>
    </xf>
    <xf numFmtId="171" fontId="53" fillId="62" borderId="81" xfId="61" applyNumberFormat="1" applyFont="1" applyFill="1" applyBorder="1" applyAlignment="1">
      <alignment horizontal="center" vertical="center" wrapText="1"/>
    </xf>
    <xf numFmtId="171" fontId="21" fillId="62" borderId="60" xfId="61" applyNumberFormat="1" applyFont="1" applyFill="1" applyBorder="1" applyAlignment="1">
      <alignment horizontal="center" vertical="center" wrapText="1"/>
    </xf>
    <xf numFmtId="165" fontId="50" fillId="63" borderId="17" xfId="61" applyFont="1" applyFill="1" applyBorder="1" applyAlignment="1">
      <alignment horizontal="center" vertical="center"/>
    </xf>
    <xf numFmtId="171" fontId="20" fillId="63" borderId="67" xfId="61" applyNumberFormat="1" applyFont="1" applyFill="1" applyBorder="1" applyAlignment="1">
      <alignment horizontal="center" vertical="center" wrapText="1"/>
    </xf>
    <xf numFmtId="171" fontId="21" fillId="63" borderId="60" xfId="61" applyNumberFormat="1" applyFont="1" applyFill="1" applyBorder="1" applyAlignment="1">
      <alignment horizontal="center" vertical="center" wrapText="1"/>
    </xf>
    <xf numFmtId="165" fontId="50" fillId="60" borderId="76" xfId="61" applyFont="1" applyFill="1" applyBorder="1" applyAlignment="1">
      <alignment horizontal="center" vertical="center"/>
    </xf>
    <xf numFmtId="165" fontId="50" fillId="60" borderId="15" xfId="61" applyFont="1" applyFill="1" applyBorder="1" applyAlignment="1">
      <alignment horizontal="center" vertical="center"/>
    </xf>
    <xf numFmtId="165" fontId="50" fillId="60" borderId="77" xfId="61" applyFont="1" applyFill="1" applyBorder="1" applyAlignment="1">
      <alignment horizontal="center" vertical="center"/>
    </xf>
    <xf numFmtId="171" fontId="21" fillId="60" borderId="65" xfId="61" applyNumberFormat="1" applyFont="1" applyFill="1" applyBorder="1" applyAlignment="1">
      <alignment horizontal="center" vertical="center" wrapText="1"/>
    </xf>
    <xf numFmtId="171" fontId="20" fillId="60" borderId="61" xfId="61" applyNumberFormat="1" applyFont="1" applyFill="1" applyBorder="1" applyAlignment="1">
      <alignment horizontal="center" vertical="center" wrapText="1"/>
    </xf>
    <xf numFmtId="171" fontId="21" fillId="60" borderId="61" xfId="61" applyNumberFormat="1" applyFont="1" applyFill="1" applyBorder="1" applyAlignment="1">
      <alignment horizontal="center" vertical="center" wrapText="1"/>
    </xf>
    <xf numFmtId="171" fontId="21" fillId="60" borderId="59" xfId="61" applyNumberFormat="1" applyFont="1" applyFill="1" applyBorder="1" applyAlignment="1">
      <alignment horizontal="center" vertical="center" wrapText="1"/>
    </xf>
    <xf numFmtId="172" fontId="52" fillId="38" borderId="79" xfId="61" applyNumberFormat="1" applyFont="1" applyFill="1" applyBorder="1" applyAlignment="1">
      <alignment horizontal="center" vertical="center" wrapText="1"/>
    </xf>
    <xf numFmtId="165" fontId="52" fillId="45" borderId="34" xfId="61" applyFont="1" applyFill="1" applyBorder="1" applyAlignment="1">
      <alignment horizontal="center" vertical="center" wrapText="1"/>
    </xf>
    <xf numFmtId="165" fontId="50" fillId="45" borderId="78" xfId="61" applyFont="1" applyFill="1" applyBorder="1" applyAlignment="1">
      <alignment horizontal="center" vertical="center"/>
    </xf>
    <xf numFmtId="165" fontId="50" fillId="45" borderId="77" xfId="61" applyFont="1" applyFill="1" applyBorder="1" applyAlignment="1">
      <alignment horizontal="center" vertical="center"/>
    </xf>
    <xf numFmtId="171" fontId="53" fillId="45" borderId="80" xfId="61" applyNumberFormat="1" applyFont="1" applyFill="1" applyBorder="1" applyAlignment="1">
      <alignment horizontal="center" vertical="center" wrapText="1"/>
    </xf>
    <xf numFmtId="165" fontId="52" fillId="62" borderId="14" xfId="61" applyFont="1" applyFill="1" applyBorder="1" applyAlignment="1">
      <alignment horizontal="center" vertical="center" wrapText="1"/>
    </xf>
    <xf numFmtId="165" fontId="52" fillId="62" borderId="54" xfId="61" applyFont="1" applyFill="1" applyBorder="1" applyAlignment="1">
      <alignment horizontal="center" vertical="center" wrapText="1"/>
    </xf>
    <xf numFmtId="165" fontId="52" fillId="62" borderId="65" xfId="61" applyFont="1" applyFill="1" applyBorder="1" applyAlignment="1">
      <alignment horizontal="center" vertical="center" wrapText="1"/>
    </xf>
    <xf numFmtId="165" fontId="50" fillId="62" borderId="38" xfId="61" applyFont="1" applyFill="1" applyBorder="1" applyAlignment="1">
      <alignment horizontal="center" vertical="center"/>
    </xf>
    <xf numFmtId="165" fontId="50" fillId="62" borderId="70" xfId="61" applyFont="1" applyFill="1" applyBorder="1" applyAlignment="1">
      <alignment horizontal="center" vertical="center"/>
    </xf>
    <xf numFmtId="171" fontId="21" fillId="62" borderId="81" xfId="61" applyNumberFormat="1" applyFont="1" applyFill="1" applyBorder="1" applyAlignment="1">
      <alignment horizontal="center" vertical="center" wrapText="1"/>
    </xf>
    <xf numFmtId="165" fontId="52" fillId="59" borderId="65" xfId="61" applyFont="1" applyFill="1" applyBorder="1" applyAlignment="1">
      <alignment horizontal="center" vertical="center" wrapText="1"/>
    </xf>
    <xf numFmtId="165" fontId="50" fillId="59" borderId="70" xfId="61" applyFont="1" applyFill="1" applyBorder="1" applyAlignment="1">
      <alignment horizontal="center" vertical="center"/>
    </xf>
    <xf numFmtId="165" fontId="50" fillId="59" borderId="38" xfId="61" applyFont="1" applyFill="1" applyBorder="1" applyAlignment="1">
      <alignment horizontal="center" vertical="center"/>
    </xf>
    <xf numFmtId="171" fontId="53" fillId="59" borderId="82" xfId="61" applyNumberFormat="1" applyFont="1" applyFill="1" applyBorder="1" applyAlignment="1">
      <alignment horizontal="center" vertical="center" wrapText="1"/>
    </xf>
    <xf numFmtId="171" fontId="53" fillId="63" borderId="82" xfId="61" applyNumberFormat="1" applyFont="1" applyFill="1" applyBorder="1" applyAlignment="1">
      <alignment horizontal="center" vertical="center" wrapText="1"/>
    </xf>
    <xf numFmtId="165" fontId="50" fillId="59" borderId="77" xfId="61" applyFont="1" applyFill="1" applyBorder="1" applyAlignment="1">
      <alignment horizontal="center" vertical="center"/>
    </xf>
    <xf numFmtId="171" fontId="20" fillId="60" borderId="83" xfId="61" applyNumberFormat="1" applyFont="1" applyFill="1" applyBorder="1" applyAlignment="1">
      <alignment horizontal="center" vertical="center" wrapText="1"/>
    </xf>
    <xf numFmtId="171" fontId="20" fillId="60" borderId="81" xfId="61" applyNumberFormat="1" applyFont="1" applyFill="1" applyBorder="1" applyAlignment="1">
      <alignment horizontal="center" vertical="center" wrapText="1"/>
    </xf>
    <xf numFmtId="171" fontId="20" fillId="60" borderId="67" xfId="61" applyNumberFormat="1" applyFont="1" applyFill="1" applyBorder="1" applyAlignment="1">
      <alignment horizontal="center" vertical="center" wrapText="1"/>
    </xf>
    <xf numFmtId="172" fontId="52" fillId="45" borderId="72" xfId="61" applyNumberFormat="1" applyFont="1" applyFill="1" applyBorder="1" applyAlignment="1">
      <alignment horizontal="center" vertical="center" wrapText="1"/>
    </xf>
    <xf numFmtId="172" fontId="52" fillId="38" borderId="72" xfId="61" applyNumberFormat="1" applyFont="1" applyFill="1" applyBorder="1" applyAlignment="1">
      <alignment horizontal="center" vertical="center" wrapText="1"/>
    </xf>
    <xf numFmtId="165" fontId="24" fillId="38" borderId="98" xfId="21" applyFont="1" applyFill="1" applyBorder="1" applyAlignment="1">
      <alignment horizontal="left" vertical="center" wrapText="1"/>
    </xf>
    <xf numFmtId="171" fontId="53" fillId="59" borderId="75" xfId="61" applyNumberFormat="1" applyFont="1" applyFill="1" applyBorder="1" applyAlignment="1">
      <alignment horizontal="center" vertical="center" wrapText="1"/>
    </xf>
    <xf numFmtId="171" fontId="53" fillId="62" borderId="75" xfId="61" applyNumberFormat="1" applyFont="1" applyFill="1" applyBorder="1" applyAlignment="1">
      <alignment horizontal="center" vertical="center" wrapText="1"/>
    </xf>
    <xf numFmtId="171" fontId="21" fillId="62" borderId="71" xfId="61" applyNumberFormat="1" applyFont="1" applyFill="1" applyBorder="1" applyAlignment="1">
      <alignment horizontal="center" vertical="center" wrapText="1"/>
    </xf>
    <xf numFmtId="171" fontId="21" fillId="62" borderId="68" xfId="61" applyNumberFormat="1" applyFont="1" applyFill="1" applyBorder="1" applyAlignment="1">
      <alignment horizontal="center" vertical="center" wrapText="1"/>
    </xf>
    <xf numFmtId="171" fontId="21" fillId="62" borderId="69" xfId="61" applyNumberFormat="1" applyFont="1" applyFill="1" applyBorder="1" applyAlignment="1">
      <alignment horizontal="center" vertical="center" wrapText="1"/>
    </xf>
    <xf numFmtId="171" fontId="53" fillId="45" borderId="75" xfId="61" applyNumberFormat="1" applyFont="1" applyFill="1" applyBorder="1" applyAlignment="1">
      <alignment horizontal="center" vertical="center" wrapText="1"/>
    </xf>
    <xf numFmtId="171" fontId="21" fillId="45" borderId="71" xfId="61" applyNumberFormat="1" applyFont="1" applyFill="1" applyBorder="1" applyAlignment="1">
      <alignment horizontal="center" vertical="center" wrapText="1"/>
    </xf>
    <xf numFmtId="171" fontId="21" fillId="45" borderId="68" xfId="61" applyNumberFormat="1" applyFont="1" applyFill="1" applyBorder="1" applyAlignment="1">
      <alignment horizontal="center" vertical="center" wrapText="1"/>
    </xf>
    <xf numFmtId="171" fontId="21" fillId="45" borderId="69" xfId="61" applyNumberFormat="1" applyFont="1" applyFill="1" applyBorder="1" applyAlignment="1">
      <alignment horizontal="center" vertical="center" wrapText="1"/>
    </xf>
    <xf numFmtId="171" fontId="21" fillId="48" borderId="60" xfId="61" applyNumberFormat="1" applyFont="1" applyFill="1" applyBorder="1" applyAlignment="1">
      <alignment horizontal="center" vertical="center" wrapText="1"/>
    </xf>
    <xf numFmtId="171" fontId="21" fillId="48" borderId="68" xfId="61" applyNumberFormat="1" applyFont="1" applyFill="1" applyBorder="1" applyAlignment="1">
      <alignment horizontal="center" vertical="center" wrapText="1"/>
    </xf>
    <xf numFmtId="171" fontId="21" fillId="48" borderId="95" xfId="61" applyNumberFormat="1" applyFont="1" applyFill="1" applyBorder="1" applyAlignment="1">
      <alignment horizontal="center" vertical="center" wrapText="1"/>
    </xf>
    <xf numFmtId="165" fontId="52" fillId="59" borderId="34" xfId="61" applyFont="1" applyFill="1" applyBorder="1" applyAlignment="1">
      <alignment horizontal="center" vertical="center" wrapText="1"/>
    </xf>
    <xf numFmtId="165" fontId="50" fillId="59" borderId="78" xfId="61" applyFont="1" applyFill="1" applyBorder="1" applyAlignment="1">
      <alignment horizontal="center" vertical="center"/>
    </xf>
    <xf numFmtId="171" fontId="21" fillId="59" borderId="95" xfId="61" applyNumberFormat="1" applyFont="1" applyFill="1" applyBorder="1" applyAlignment="1">
      <alignment horizontal="center" vertical="center" wrapText="1"/>
    </xf>
    <xf numFmtId="165" fontId="52" fillId="62" borderId="61" xfId="61" applyFont="1" applyFill="1" applyBorder="1" applyAlignment="1">
      <alignment horizontal="center" vertical="center" wrapText="1"/>
    </xf>
    <xf numFmtId="165" fontId="50" fillId="62" borderId="77" xfId="61" applyFont="1" applyFill="1" applyBorder="1" applyAlignment="1">
      <alignment horizontal="center" vertical="center"/>
    </xf>
    <xf numFmtId="171" fontId="21" fillId="62" borderId="95" xfId="61" applyNumberFormat="1" applyFont="1" applyFill="1" applyBorder="1" applyAlignment="1">
      <alignment horizontal="center" vertical="center" wrapText="1"/>
    </xf>
    <xf numFmtId="171" fontId="53" fillId="63" borderId="75" xfId="61" applyNumberFormat="1" applyFont="1" applyFill="1" applyBorder="1" applyAlignment="1">
      <alignment horizontal="center" vertical="center" wrapText="1"/>
    </xf>
    <xf numFmtId="171" fontId="21" fillId="63" borderId="95" xfId="61" applyNumberFormat="1" applyFont="1" applyFill="1" applyBorder="1" applyAlignment="1">
      <alignment horizontal="center" vertical="center" wrapText="1"/>
    </xf>
    <xf numFmtId="171" fontId="53" fillId="60" borderId="75" xfId="61" applyNumberFormat="1" applyFont="1" applyFill="1" applyBorder="1" applyAlignment="1">
      <alignment horizontal="center" vertical="center" wrapText="1"/>
    </xf>
    <xf numFmtId="171" fontId="21" fillId="60" borderId="71" xfId="61" applyNumberFormat="1" applyFont="1" applyFill="1" applyBorder="1" applyAlignment="1">
      <alignment horizontal="center" vertical="center" wrapText="1"/>
    </xf>
    <xf numFmtId="171" fontId="21" fillId="60" borderId="69" xfId="61" applyNumberFormat="1" applyFont="1" applyFill="1" applyBorder="1" applyAlignment="1">
      <alignment horizontal="center" vertical="center" wrapText="1"/>
    </xf>
    <xf numFmtId="171" fontId="21" fillId="60" borderId="99" xfId="61" applyNumberFormat="1" applyFont="1" applyFill="1" applyBorder="1" applyAlignment="1">
      <alignment horizontal="center" vertical="center" wrapText="1"/>
    </xf>
    <xf numFmtId="165" fontId="24" fillId="38" borderId="30" xfId="21" applyFont="1" applyFill="1" applyBorder="1" applyAlignment="1">
      <alignment horizontal="left" vertical="center" wrapText="1"/>
    </xf>
    <xf numFmtId="171" fontId="24" fillId="40" borderId="61" xfId="61" applyNumberFormat="1" applyFont="1" applyFill="1" applyBorder="1" applyAlignment="1">
      <alignment horizontal="center" vertical="center" wrapText="1"/>
    </xf>
    <xf numFmtId="171" fontId="53" fillId="45" borderId="61" xfId="61" applyNumberFormat="1" applyFont="1" applyFill="1" applyBorder="1" applyAlignment="1">
      <alignment horizontal="center" vertical="center" wrapText="1"/>
    </xf>
    <xf numFmtId="171" fontId="24" fillId="45" borderId="65" xfId="61" applyNumberFormat="1" applyFont="1" applyFill="1" applyBorder="1" applyAlignment="1">
      <alignment horizontal="center" vertical="center" wrapText="1"/>
    </xf>
    <xf numFmtId="171" fontId="24" fillId="45" borderId="30" xfId="61" applyNumberFormat="1" applyFont="1" applyFill="1" applyBorder="1" applyAlignment="1">
      <alignment horizontal="center" vertical="center" wrapText="1"/>
    </xf>
    <xf numFmtId="171" fontId="24" fillId="45" borderId="61" xfId="61" applyNumberFormat="1" applyFont="1" applyFill="1" applyBorder="1" applyAlignment="1">
      <alignment horizontal="center" vertical="center" wrapText="1"/>
    </xf>
    <xf numFmtId="165" fontId="50" fillId="62" borderId="31" xfId="61" applyFont="1" applyFill="1" applyBorder="1" applyAlignment="1">
      <alignment horizontal="center" vertical="center"/>
    </xf>
    <xf numFmtId="171" fontId="24" fillId="62" borderId="34" xfId="61" applyNumberFormat="1" applyFont="1" applyFill="1" applyBorder="1" applyAlignment="1">
      <alignment horizontal="center" vertical="center" wrapText="1"/>
    </xf>
    <xf numFmtId="171" fontId="24" fillId="62" borderId="30" xfId="61" applyNumberFormat="1" applyFont="1" applyFill="1" applyBorder="1" applyAlignment="1">
      <alignment horizontal="center" vertical="center" wrapText="1"/>
    </xf>
    <xf numFmtId="171" fontId="24" fillId="62" borderId="61" xfId="61" applyNumberFormat="1" applyFont="1" applyFill="1" applyBorder="1" applyAlignment="1">
      <alignment horizontal="center" vertical="center" wrapText="1"/>
    </xf>
    <xf numFmtId="165" fontId="50" fillId="59" borderId="31" xfId="61" applyFont="1" applyFill="1" applyBorder="1" applyAlignment="1">
      <alignment horizontal="center" vertical="center"/>
    </xf>
    <xf numFmtId="165" fontId="65" fillId="45" borderId="65" xfId="61" applyFont="1" applyFill="1" applyBorder="1" applyAlignment="1">
      <alignment horizontal="center" vertical="center"/>
    </xf>
    <xf numFmtId="165" fontId="65" fillId="45" borderId="30" xfId="61" applyFont="1" applyFill="1" applyBorder="1" applyAlignment="1">
      <alignment horizontal="center" vertical="center"/>
    </xf>
    <xf numFmtId="165" fontId="65" fillId="45" borderId="31" xfId="61" applyFont="1" applyFill="1" applyBorder="1" applyAlignment="1">
      <alignment horizontal="center" vertical="center"/>
    </xf>
    <xf numFmtId="165" fontId="65" fillId="62" borderId="65" xfId="61" applyFont="1" applyFill="1" applyBorder="1" applyAlignment="1">
      <alignment horizontal="center" vertical="center"/>
    </xf>
    <xf numFmtId="165" fontId="65" fillId="62" borderId="30" xfId="61" applyFont="1" applyFill="1" applyBorder="1" applyAlignment="1">
      <alignment horizontal="center" vertical="center"/>
    </xf>
    <xf numFmtId="165" fontId="65" fillId="59" borderId="30" xfId="61" applyFont="1" applyFill="1" applyBorder="1" applyAlignment="1">
      <alignment horizontal="center" vertical="center"/>
    </xf>
    <xf numFmtId="165" fontId="65" fillId="59" borderId="31" xfId="61" applyFont="1" applyFill="1" applyBorder="1" applyAlignment="1">
      <alignment horizontal="center" vertical="center"/>
    </xf>
    <xf numFmtId="165" fontId="65" fillId="0" borderId="65" xfId="61" applyFont="1" applyFill="1" applyBorder="1" applyAlignment="1">
      <alignment horizontal="center" vertical="center"/>
    </xf>
    <xf numFmtId="165" fontId="65" fillId="0" borderId="30" xfId="61" applyFont="1" applyFill="1" applyBorder="1" applyAlignment="1">
      <alignment horizontal="center" vertical="center"/>
    </xf>
    <xf numFmtId="165" fontId="26" fillId="0" borderId="0" xfId="61" applyFont="1"/>
    <xf numFmtId="165" fontId="65" fillId="63" borderId="31" xfId="61" applyFont="1" applyFill="1" applyBorder="1" applyAlignment="1">
      <alignment horizontal="center" vertical="center"/>
    </xf>
    <xf numFmtId="171" fontId="53" fillId="63" borderId="59" xfId="61" applyNumberFormat="1" applyFont="1" applyFill="1" applyBorder="1" applyAlignment="1">
      <alignment horizontal="center" vertical="center" wrapText="1"/>
    </xf>
    <xf numFmtId="171" fontId="24" fillId="63" borderId="61" xfId="61" applyNumberFormat="1" applyFont="1" applyFill="1" applyBorder="1" applyAlignment="1">
      <alignment horizontal="center" vertical="center" wrapText="1"/>
    </xf>
    <xf numFmtId="165" fontId="65" fillId="60" borderId="65" xfId="61" applyFont="1" applyFill="1" applyBorder="1" applyAlignment="1">
      <alignment horizontal="center" vertical="center"/>
    </xf>
    <xf numFmtId="165" fontId="65" fillId="60" borderId="30" xfId="61" applyFont="1" applyFill="1" applyBorder="1" applyAlignment="1">
      <alignment horizontal="center" vertical="center"/>
    </xf>
    <xf numFmtId="165" fontId="65" fillId="60" borderId="61" xfId="61" applyFont="1" applyFill="1" applyBorder="1" applyAlignment="1">
      <alignment horizontal="center" vertical="center"/>
    </xf>
    <xf numFmtId="171" fontId="53" fillId="60" borderId="58" xfId="61" applyNumberFormat="1" applyFont="1" applyFill="1" applyBorder="1" applyAlignment="1">
      <alignment horizontal="center" vertical="center" wrapText="1"/>
    </xf>
    <xf numFmtId="171" fontId="53" fillId="60" borderId="59" xfId="61" applyNumberFormat="1" applyFont="1" applyFill="1" applyBorder="1" applyAlignment="1">
      <alignment horizontal="center" vertical="center" wrapText="1"/>
    </xf>
    <xf numFmtId="171" fontId="24" fillId="60" borderId="46" xfId="61" applyNumberFormat="1" applyFont="1" applyFill="1" applyBorder="1" applyAlignment="1">
      <alignment horizontal="center" vertical="center" wrapText="1"/>
    </xf>
    <xf numFmtId="171" fontId="24" fillId="60" borderId="10" xfId="61" applyNumberFormat="1" applyFont="1" applyFill="1" applyBorder="1" applyAlignment="1">
      <alignment horizontal="center" vertical="center" wrapText="1"/>
    </xf>
    <xf numFmtId="171" fontId="24" fillId="60" borderId="62" xfId="61" applyNumberFormat="1" applyFont="1" applyFill="1" applyBorder="1" applyAlignment="1">
      <alignment horizontal="center" vertical="center" wrapText="1"/>
    </xf>
    <xf numFmtId="171" fontId="24" fillId="45" borderId="71" xfId="61" applyNumberFormat="1" applyFont="1" applyFill="1" applyBorder="1" applyAlignment="1">
      <alignment horizontal="center" vertical="center" wrapText="1"/>
    </xf>
    <xf numFmtId="171" fontId="24" fillId="45" borderId="68" xfId="61" applyNumberFormat="1" applyFont="1" applyFill="1" applyBorder="1" applyAlignment="1">
      <alignment horizontal="center" vertical="center" wrapText="1"/>
    </xf>
    <xf numFmtId="171" fontId="50" fillId="62" borderId="59" xfId="61" applyNumberFormat="1" applyFont="1" applyFill="1" applyBorder="1" applyAlignment="1">
      <alignment horizontal="center" vertical="center" wrapText="1"/>
    </xf>
    <xf numFmtId="171" fontId="24" fillId="62" borderId="71" xfId="61" applyNumberFormat="1" applyFont="1" applyFill="1" applyBorder="1" applyAlignment="1">
      <alignment horizontal="center" vertical="center" wrapText="1"/>
    </xf>
    <xf numFmtId="171" fontId="24" fillId="62" borderId="68" xfId="61" applyNumberFormat="1" applyFont="1" applyFill="1" applyBorder="1" applyAlignment="1">
      <alignment horizontal="center" vertical="center" wrapText="1"/>
    </xf>
    <xf numFmtId="171" fontId="50" fillId="59" borderId="59" xfId="61" applyNumberFormat="1" applyFont="1" applyFill="1" applyBorder="1" applyAlignment="1">
      <alignment horizontal="center" vertical="center" wrapText="1"/>
    </xf>
    <xf numFmtId="165" fontId="50" fillId="63" borderId="61" xfId="61" applyFont="1" applyFill="1" applyBorder="1" applyAlignment="1">
      <alignment horizontal="center" vertical="center"/>
    </xf>
    <xf numFmtId="171" fontId="50" fillId="63" borderId="59" xfId="61" applyNumberFormat="1" applyFont="1" applyFill="1" applyBorder="1" applyAlignment="1">
      <alignment horizontal="center" vertical="center" wrapText="1"/>
    </xf>
    <xf numFmtId="171" fontId="24" fillId="63" borderId="69" xfId="61" applyNumberFormat="1" applyFont="1" applyFill="1" applyBorder="1" applyAlignment="1">
      <alignment horizontal="center" vertical="center" wrapText="1"/>
    </xf>
    <xf numFmtId="165" fontId="50" fillId="62" borderId="57" xfId="61" applyFont="1" applyFill="1" applyBorder="1" applyAlignment="1">
      <alignment horizontal="center" vertical="center"/>
    </xf>
    <xf numFmtId="165" fontId="50" fillId="62" borderId="59" xfId="61" applyFont="1" applyFill="1" applyBorder="1" applyAlignment="1">
      <alignment horizontal="center" vertical="center"/>
    </xf>
    <xf numFmtId="165" fontId="52" fillId="60" borderId="34" xfId="61" applyFont="1" applyFill="1" applyBorder="1" applyAlignment="1">
      <alignment horizontal="center" vertical="center" wrapText="1"/>
    </xf>
    <xf numFmtId="165" fontId="50" fillId="60" borderId="57" xfId="61" applyFont="1" applyFill="1" applyBorder="1" applyAlignment="1">
      <alignment horizontal="center" vertical="center"/>
    </xf>
    <xf numFmtId="165" fontId="50" fillId="60" borderId="59" xfId="61" applyFont="1" applyFill="1" applyBorder="1" applyAlignment="1">
      <alignment horizontal="center" vertical="center"/>
    </xf>
    <xf numFmtId="171" fontId="50" fillId="60" borderId="59" xfId="61" applyNumberFormat="1" applyFont="1" applyFill="1" applyBorder="1" applyAlignment="1">
      <alignment horizontal="center" vertical="center" wrapText="1"/>
    </xf>
    <xf numFmtId="171" fontId="24" fillId="60" borderId="93" xfId="61" applyNumberFormat="1" applyFont="1" applyFill="1" applyBorder="1" applyAlignment="1">
      <alignment horizontal="center" vertical="center" wrapText="1"/>
    </xf>
    <xf numFmtId="171" fontId="24" fillId="60" borderId="63" xfId="61" applyNumberFormat="1" applyFont="1" applyFill="1" applyBorder="1" applyAlignment="1">
      <alignment horizontal="center" vertical="center" wrapText="1"/>
    </xf>
    <xf numFmtId="171" fontId="24" fillId="60" borderId="64" xfId="61" applyNumberFormat="1" applyFont="1" applyFill="1" applyBorder="1" applyAlignment="1">
      <alignment horizontal="center" vertical="center" wrapText="1"/>
    </xf>
    <xf numFmtId="172" fontId="52" fillId="38" borderId="60" xfId="61" applyNumberFormat="1" applyFont="1" applyFill="1" applyBorder="1" applyAlignment="1">
      <alignment horizontal="center" vertical="center" wrapText="1"/>
    </xf>
    <xf numFmtId="165" fontId="24" fillId="38" borderId="60" xfId="21" applyFont="1" applyFill="1" applyBorder="1" applyAlignment="1">
      <alignment horizontal="left" vertical="center" wrapText="1"/>
    </xf>
    <xf numFmtId="165" fontId="50" fillId="45" borderId="61" xfId="61" applyFont="1" applyFill="1" applyBorder="1" applyAlignment="1">
      <alignment horizontal="center" vertical="center"/>
    </xf>
    <xf numFmtId="171" fontId="50" fillId="45" borderId="65" xfId="61" applyNumberFormat="1" applyFont="1" applyFill="1" applyBorder="1" applyAlignment="1">
      <alignment horizontal="center" vertical="center" wrapText="1"/>
    </xf>
    <xf numFmtId="171" fontId="50" fillId="45" borderId="30" xfId="61" applyNumberFormat="1" applyFont="1" applyFill="1" applyBorder="1" applyAlignment="1">
      <alignment horizontal="center" vertical="center" wrapText="1"/>
    </xf>
    <xf numFmtId="171" fontId="50" fillId="45" borderId="61" xfId="61" applyNumberFormat="1" applyFont="1" applyFill="1" applyBorder="1" applyAlignment="1">
      <alignment horizontal="center" vertical="center" wrapText="1"/>
    </xf>
    <xf numFmtId="171" fontId="50" fillId="62" borderId="65" xfId="61" applyNumberFormat="1" applyFont="1" applyFill="1" applyBorder="1" applyAlignment="1">
      <alignment horizontal="center" vertical="center" wrapText="1"/>
    </xf>
    <xf numFmtId="171" fontId="50" fillId="62" borderId="30" xfId="61" applyNumberFormat="1" applyFont="1" applyFill="1" applyBorder="1" applyAlignment="1">
      <alignment horizontal="center" vertical="center" wrapText="1"/>
    </xf>
    <xf numFmtId="171" fontId="50" fillId="62" borderId="61" xfId="61" applyNumberFormat="1" applyFont="1" applyFill="1" applyBorder="1" applyAlignment="1">
      <alignment horizontal="center" vertical="center" wrapText="1"/>
    </xf>
    <xf numFmtId="171" fontId="24" fillId="62" borderId="65" xfId="61" applyNumberFormat="1" applyFont="1" applyFill="1" applyBorder="1" applyAlignment="1">
      <alignment horizontal="center" vertical="center" wrapText="1"/>
    </xf>
    <xf numFmtId="165" fontId="50" fillId="59" borderId="34" xfId="61" applyFont="1" applyFill="1" applyBorder="1" applyAlignment="1">
      <alignment horizontal="center" vertical="center"/>
    </xf>
    <xf numFmtId="171" fontId="50" fillId="59" borderId="34" xfId="61" applyNumberFormat="1" applyFont="1" applyFill="1" applyBorder="1" applyAlignment="1">
      <alignment horizontal="center" vertical="center" wrapText="1"/>
    </xf>
    <xf numFmtId="171" fontId="50" fillId="59" borderId="30" xfId="61" applyNumberFormat="1" applyFont="1" applyFill="1" applyBorder="1" applyAlignment="1">
      <alignment horizontal="center" vertical="center" wrapText="1"/>
    </xf>
    <xf numFmtId="171" fontId="50" fillId="63" borderId="61" xfId="61" applyNumberFormat="1" applyFont="1" applyFill="1" applyBorder="1" applyAlignment="1">
      <alignment horizontal="center" vertical="center" wrapText="1"/>
    </xf>
    <xf numFmtId="171" fontId="50" fillId="60" borderId="34" xfId="61" applyNumberFormat="1" applyFont="1" applyFill="1" applyBorder="1" applyAlignment="1">
      <alignment horizontal="center" vertical="center" wrapText="1"/>
    </xf>
    <xf numFmtId="171" fontId="50" fillId="60" borderId="30" xfId="61" applyNumberFormat="1" applyFont="1" applyFill="1" applyBorder="1" applyAlignment="1">
      <alignment horizontal="center" vertical="center" wrapText="1"/>
    </xf>
    <xf numFmtId="171" fontId="50" fillId="60" borderId="61" xfId="61" applyNumberFormat="1" applyFont="1" applyFill="1" applyBorder="1" applyAlignment="1">
      <alignment horizontal="center" vertical="center" wrapText="1"/>
    </xf>
    <xf numFmtId="171" fontId="24" fillId="60" borderId="34" xfId="61" applyNumberFormat="1" applyFont="1" applyFill="1" applyBorder="1" applyAlignment="1">
      <alignment horizontal="center" vertical="center" wrapText="1"/>
    </xf>
    <xf numFmtId="171" fontId="24" fillId="60" borderId="30" xfId="61" applyNumberFormat="1" applyFont="1" applyFill="1" applyBorder="1" applyAlignment="1">
      <alignment horizontal="center" vertical="center" wrapText="1"/>
    </xf>
    <xf numFmtId="171" fontId="24" fillId="60" borderId="61" xfId="61" applyNumberFormat="1" applyFont="1" applyFill="1" applyBorder="1" applyAlignment="1">
      <alignment horizontal="center" vertical="center" wrapText="1"/>
    </xf>
    <xf numFmtId="172" fontId="54" fillId="38" borderId="60" xfId="61" applyNumberFormat="1" applyFont="1" applyFill="1" applyBorder="1" applyAlignment="1">
      <alignment horizontal="center" vertical="center" wrapText="1"/>
    </xf>
    <xf numFmtId="165" fontId="50" fillId="48" borderId="57" xfId="61" applyFont="1" applyFill="1" applyBorder="1" applyAlignment="1">
      <alignment horizontal="center" vertical="center"/>
    </xf>
    <xf numFmtId="165" fontId="50" fillId="45" borderId="58" xfId="61" applyFont="1" applyFill="1" applyBorder="1" applyAlignment="1">
      <alignment horizontal="center" vertical="center"/>
    </xf>
    <xf numFmtId="165" fontId="50" fillId="45" borderId="57" xfId="61" applyFont="1" applyFill="1" applyBorder="1" applyAlignment="1">
      <alignment horizontal="center" vertical="center"/>
    </xf>
    <xf numFmtId="165" fontId="50" fillId="45" borderId="59" xfId="61" applyFont="1" applyFill="1" applyBorder="1" applyAlignment="1">
      <alignment horizontal="center" vertical="center"/>
    </xf>
    <xf numFmtId="171" fontId="53" fillId="45" borderId="58" xfId="61" applyNumberFormat="1" applyFont="1" applyFill="1" applyBorder="1" applyAlignment="1">
      <alignment horizontal="center" vertical="center" wrapText="1"/>
    </xf>
    <xf numFmtId="171" fontId="21" fillId="45" borderId="86" xfId="61" applyNumberFormat="1" applyFont="1" applyFill="1" applyBorder="1" applyAlignment="1">
      <alignment horizontal="center" vertical="center" wrapText="1"/>
    </xf>
    <xf numFmtId="171" fontId="21" fillId="45" borderId="10" xfId="61" applyNumberFormat="1" applyFont="1" applyFill="1" applyBorder="1" applyAlignment="1">
      <alignment horizontal="center" vertical="center" wrapText="1"/>
    </xf>
    <xf numFmtId="171" fontId="21" fillId="45" borderId="62" xfId="61" applyNumberFormat="1" applyFont="1" applyFill="1" applyBorder="1" applyAlignment="1">
      <alignment horizontal="center" vertical="center" wrapText="1"/>
    </xf>
    <xf numFmtId="171" fontId="21" fillId="45" borderId="87" xfId="61" applyNumberFormat="1" applyFont="1" applyFill="1" applyBorder="1" applyAlignment="1">
      <alignment horizontal="center" vertical="center" wrapText="1"/>
    </xf>
    <xf numFmtId="171" fontId="21" fillId="45" borderId="88" xfId="61" applyNumberFormat="1" applyFont="1" applyFill="1" applyBorder="1" applyAlignment="1">
      <alignment horizontal="center" vertical="center" wrapText="1"/>
    </xf>
    <xf numFmtId="171" fontId="21" fillId="45" borderId="63" xfId="61" applyNumberFormat="1" applyFont="1" applyFill="1" applyBorder="1" applyAlignment="1">
      <alignment horizontal="center" vertical="center" wrapText="1"/>
    </xf>
    <xf numFmtId="171" fontId="21" fillId="45" borderId="64" xfId="61" applyNumberFormat="1" applyFont="1" applyFill="1" applyBorder="1" applyAlignment="1">
      <alignment horizontal="center" vertical="center" wrapText="1"/>
    </xf>
    <xf numFmtId="165" fontId="50" fillId="49" borderId="58" xfId="61" applyFont="1" applyFill="1" applyBorder="1" applyAlignment="1">
      <alignment horizontal="center" vertical="center"/>
    </xf>
    <xf numFmtId="165" fontId="50" fillId="49" borderId="57" xfId="61" applyFont="1" applyFill="1" applyBorder="1" applyAlignment="1">
      <alignment horizontal="center" vertical="center"/>
    </xf>
    <xf numFmtId="171" fontId="21" fillId="49" borderId="71" xfId="61" applyNumberFormat="1" applyFont="1" applyFill="1" applyBorder="1" applyAlignment="1">
      <alignment horizontal="center" vertical="center" wrapText="1"/>
    </xf>
    <xf numFmtId="165" fontId="50" fillId="59" borderId="57" xfId="61" applyFont="1" applyFill="1" applyBorder="1" applyAlignment="1">
      <alignment horizontal="center" vertical="center"/>
    </xf>
    <xf numFmtId="165" fontId="50" fillId="59" borderId="59" xfId="61" applyFont="1" applyFill="1" applyBorder="1" applyAlignment="1">
      <alignment horizontal="center" vertical="center"/>
    </xf>
    <xf numFmtId="171" fontId="53" fillId="59" borderId="32" xfId="61" applyNumberFormat="1" applyFont="1" applyFill="1" applyBorder="1" applyAlignment="1">
      <alignment horizontal="center" vertical="center" wrapText="1"/>
    </xf>
    <xf numFmtId="171" fontId="53" fillId="59" borderId="85" xfId="61" applyNumberFormat="1" applyFont="1" applyFill="1" applyBorder="1" applyAlignment="1">
      <alignment horizontal="center" vertical="center" wrapText="1"/>
    </xf>
    <xf numFmtId="171" fontId="21" fillId="59" borderId="10" xfId="61" applyNumberFormat="1" applyFont="1" applyFill="1" applyBorder="1" applyAlignment="1">
      <alignment horizontal="center" vertical="center" wrapText="1"/>
    </xf>
    <xf numFmtId="171" fontId="21" fillId="59" borderId="62" xfId="61" applyNumberFormat="1" applyFont="1" applyFill="1" applyBorder="1" applyAlignment="1">
      <alignment horizontal="center" vertical="center" wrapText="1"/>
    </xf>
    <xf numFmtId="171" fontId="21" fillId="59" borderId="63" xfId="61" applyNumberFormat="1" applyFont="1" applyFill="1" applyBorder="1" applyAlignment="1">
      <alignment horizontal="center" vertical="center" wrapText="1"/>
    </xf>
    <xf numFmtId="171" fontId="21" fillId="59" borderId="64" xfId="61" applyNumberFormat="1" applyFont="1" applyFill="1" applyBorder="1" applyAlignment="1">
      <alignment horizontal="center" vertical="center" wrapText="1"/>
    </xf>
    <xf numFmtId="165" fontId="50" fillId="62" borderId="58" xfId="61" applyFont="1" applyFill="1" applyBorder="1" applyAlignment="1">
      <alignment horizontal="center" vertical="center"/>
    </xf>
    <xf numFmtId="171" fontId="53" fillId="62" borderId="84" xfId="61" applyNumberFormat="1" applyFont="1" applyFill="1" applyBorder="1" applyAlignment="1">
      <alignment horizontal="center" vertical="center" wrapText="1"/>
    </xf>
    <xf numFmtId="171" fontId="53" fillId="62" borderId="32" xfId="61" applyNumberFormat="1" applyFont="1" applyFill="1" applyBorder="1" applyAlignment="1">
      <alignment horizontal="center" vertical="center" wrapText="1"/>
    </xf>
    <xf numFmtId="171" fontId="21" fillId="62" borderId="10" xfId="61" applyNumberFormat="1" applyFont="1" applyFill="1" applyBorder="1" applyAlignment="1">
      <alignment horizontal="center" vertical="center" wrapText="1"/>
    </xf>
    <xf numFmtId="171" fontId="21" fillId="62" borderId="63" xfId="61" applyNumberFormat="1" applyFont="1" applyFill="1" applyBorder="1" applyAlignment="1">
      <alignment horizontal="center" vertical="center" wrapText="1"/>
    </xf>
    <xf numFmtId="165" fontId="52" fillId="0" borderId="65" xfId="61" applyFont="1" applyFill="1" applyBorder="1" applyAlignment="1">
      <alignment horizontal="center" wrapText="1"/>
    </xf>
    <xf numFmtId="165" fontId="50" fillId="63" borderId="59" xfId="61" applyFont="1" applyFill="1" applyBorder="1" applyAlignment="1">
      <alignment horizontal="center" vertical="center"/>
    </xf>
    <xf numFmtId="171" fontId="53" fillId="63" borderId="61" xfId="61" applyNumberFormat="1" applyFont="1" applyFill="1" applyBorder="1" applyAlignment="1">
      <alignment horizontal="center" vertical="center" wrapText="1"/>
    </xf>
    <xf numFmtId="171" fontId="21" fillId="63" borderId="62" xfId="61" applyNumberFormat="1" applyFont="1" applyFill="1" applyBorder="1" applyAlignment="1">
      <alignment horizontal="center" vertical="center" wrapText="1"/>
    </xf>
    <xf numFmtId="171" fontId="21" fillId="63" borderId="64" xfId="61" applyNumberFormat="1" applyFont="1" applyFill="1" applyBorder="1" applyAlignment="1">
      <alignment horizontal="center" vertical="center" wrapText="1"/>
    </xf>
    <xf numFmtId="165" fontId="50" fillId="38" borderId="57" xfId="61" applyFont="1" applyFill="1" applyBorder="1" applyAlignment="1">
      <alignment horizontal="center" vertical="center"/>
    </xf>
    <xf numFmtId="171" fontId="21" fillId="62" borderId="87" xfId="61" applyNumberFormat="1" applyFont="1" applyFill="1" applyBorder="1" applyAlignment="1">
      <alignment horizontal="center" vertical="center" wrapText="1"/>
    </xf>
    <xf numFmtId="165" fontId="50" fillId="60" borderId="58" xfId="61" applyFont="1" applyFill="1" applyBorder="1" applyAlignment="1">
      <alignment horizontal="center" vertical="center"/>
    </xf>
    <xf numFmtId="171" fontId="21" fillId="60" borderId="87" xfId="61" applyNumberFormat="1" applyFont="1" applyFill="1" applyBorder="1" applyAlignment="1">
      <alignment horizontal="center" vertical="center" wrapText="1"/>
    </xf>
    <xf numFmtId="171" fontId="21" fillId="60" borderId="10" xfId="61" applyNumberFormat="1" applyFont="1" applyFill="1" applyBorder="1" applyAlignment="1">
      <alignment horizontal="center" vertical="center" wrapText="1"/>
    </xf>
    <xf numFmtId="171" fontId="21" fillId="60" borderId="62" xfId="61" applyNumberFormat="1" applyFont="1" applyFill="1" applyBorder="1" applyAlignment="1">
      <alignment horizontal="center" vertical="center" wrapText="1"/>
    </xf>
    <xf numFmtId="171" fontId="21" fillId="60" borderId="88" xfId="61" applyNumberFormat="1" applyFont="1" applyFill="1" applyBorder="1" applyAlignment="1">
      <alignment horizontal="center" vertical="center" wrapText="1"/>
    </xf>
    <xf numFmtId="171" fontId="21" fillId="60" borderId="63" xfId="61" applyNumberFormat="1" applyFont="1" applyFill="1" applyBorder="1" applyAlignment="1">
      <alignment horizontal="center" vertical="center" wrapText="1"/>
    </xf>
    <xf numFmtId="171" fontId="21" fillId="60" borderId="64" xfId="61" applyNumberFormat="1" applyFont="1" applyFill="1" applyBorder="1" applyAlignment="1">
      <alignment horizontal="center" vertical="center" wrapText="1"/>
    </xf>
    <xf numFmtId="172" fontId="55" fillId="38" borderId="60" xfId="61" applyNumberFormat="1" applyFont="1" applyFill="1" applyBorder="1" applyAlignment="1">
      <alignment horizontal="center" vertical="center" wrapText="1"/>
    </xf>
    <xf numFmtId="165" fontId="52" fillId="45" borderId="67" xfId="61" applyFont="1" applyFill="1" applyBorder="1" applyAlignment="1">
      <alignment horizontal="center" vertical="center" wrapText="1"/>
    </xf>
    <xf numFmtId="171" fontId="53" fillId="45" borderId="84" xfId="61" applyNumberFormat="1" applyFont="1" applyFill="1" applyBorder="1" applyAlignment="1">
      <alignment horizontal="center" vertical="center" wrapText="1"/>
    </xf>
    <xf numFmtId="171" fontId="50" fillId="45" borderId="33" xfId="61" applyNumberFormat="1" applyFont="1" applyFill="1" applyBorder="1" applyAlignment="1">
      <alignment horizontal="center" vertical="center" wrapText="1"/>
    </xf>
    <xf numFmtId="171" fontId="53" fillId="45" borderId="59" xfId="61" applyNumberFormat="1" applyFont="1" applyFill="1" applyBorder="1" applyAlignment="1">
      <alignment horizontal="center" vertical="center" wrapText="1"/>
    </xf>
    <xf numFmtId="171" fontId="21" fillId="45" borderId="89" xfId="61" applyNumberFormat="1" applyFont="1" applyFill="1" applyBorder="1" applyAlignment="1">
      <alignment horizontal="center" vertical="center" wrapText="1"/>
    </xf>
    <xf numFmtId="171" fontId="21" fillId="45" borderId="12" xfId="61" applyNumberFormat="1" applyFont="1" applyFill="1" applyBorder="1" applyAlignment="1">
      <alignment horizontal="center" vertical="center" wrapText="1"/>
    </xf>
    <xf numFmtId="165" fontId="52" fillId="62" borderId="117" xfId="61" applyFont="1" applyFill="1" applyBorder="1" applyAlignment="1">
      <alignment horizontal="center" vertical="center" wrapText="1"/>
    </xf>
    <xf numFmtId="171" fontId="21" fillId="62" borderId="90" xfId="61" applyNumberFormat="1" applyFont="1" applyFill="1" applyBorder="1" applyAlignment="1">
      <alignment horizontal="center" vertical="center" wrapText="1"/>
    </xf>
    <xf numFmtId="171" fontId="21" fillId="62" borderId="12" xfId="61" applyNumberFormat="1" applyFont="1" applyFill="1" applyBorder="1" applyAlignment="1">
      <alignment horizontal="center" vertical="center" wrapText="1"/>
    </xf>
    <xf numFmtId="171" fontId="21" fillId="62" borderId="93" xfId="61" applyNumberFormat="1" applyFont="1" applyFill="1" applyBorder="1" applyAlignment="1">
      <alignment horizontal="center" vertical="center" wrapText="1"/>
    </xf>
    <xf numFmtId="171" fontId="21" fillId="59" borderId="12" xfId="61" applyNumberFormat="1" applyFont="1" applyFill="1" applyBorder="1" applyAlignment="1">
      <alignment horizontal="center" vertical="center" wrapText="1"/>
    </xf>
    <xf numFmtId="171" fontId="53" fillId="59" borderId="59" xfId="61" applyNumberFormat="1" applyFont="1" applyFill="1" applyBorder="1" applyAlignment="1">
      <alignment horizontal="center" vertical="center" wrapText="1"/>
    </xf>
    <xf numFmtId="171" fontId="21" fillId="59" borderId="91" xfId="61" applyNumberFormat="1" applyFont="1" applyFill="1" applyBorder="1" applyAlignment="1">
      <alignment horizontal="center" vertical="center" wrapText="1"/>
    </xf>
    <xf numFmtId="171" fontId="53" fillId="60" borderId="84" xfId="61" applyNumberFormat="1" applyFont="1" applyFill="1" applyBorder="1" applyAlignment="1">
      <alignment horizontal="center" vertical="center" wrapText="1"/>
    </xf>
    <xf numFmtId="171" fontId="53" fillId="60" borderId="33" xfId="61" applyNumberFormat="1" applyFont="1" applyFill="1" applyBorder="1" applyAlignment="1">
      <alignment horizontal="center" vertical="center" wrapText="1"/>
    </xf>
    <xf numFmtId="171" fontId="21" fillId="60" borderId="46" xfId="61" applyNumberFormat="1" applyFont="1" applyFill="1" applyBorder="1" applyAlignment="1">
      <alignment horizontal="center" vertical="center" wrapText="1"/>
    </xf>
    <xf numFmtId="171" fontId="21" fillId="60" borderId="93" xfId="61" applyNumberFormat="1" applyFont="1" applyFill="1" applyBorder="1" applyAlignment="1">
      <alignment horizontal="center" vertical="center" wrapText="1"/>
    </xf>
    <xf numFmtId="172" fontId="52" fillId="45" borderId="58" xfId="61" applyNumberFormat="1" applyFont="1" applyFill="1" applyBorder="1" applyAlignment="1">
      <alignment horizontal="center" vertical="center" wrapText="1"/>
    </xf>
    <xf numFmtId="165" fontId="44" fillId="45" borderId="58" xfId="21" applyFont="1" applyFill="1" applyBorder="1" applyAlignment="1">
      <alignment horizontal="left" vertical="center" wrapText="1"/>
    </xf>
    <xf numFmtId="165" fontId="44" fillId="45" borderId="98" xfId="21" applyFont="1" applyFill="1" applyBorder="1" applyAlignment="1">
      <alignment horizontal="left" vertical="center" wrapText="1"/>
    </xf>
    <xf numFmtId="165" fontId="52" fillId="38" borderId="14" xfId="61" applyFont="1" applyFill="1" applyBorder="1" applyAlignment="1">
      <alignment horizontal="center" vertical="center" wrapText="1"/>
    </xf>
    <xf numFmtId="171" fontId="50" fillId="38" borderId="34" xfId="61" applyNumberFormat="1" applyFont="1" applyFill="1" applyBorder="1" applyAlignment="1">
      <alignment horizontal="center" vertical="center" wrapText="1"/>
    </xf>
    <xf numFmtId="171" fontId="50" fillId="38" borderId="31" xfId="61" applyNumberFormat="1" applyFont="1" applyFill="1" applyBorder="1" applyAlignment="1">
      <alignment horizontal="center" vertical="center" wrapText="1"/>
    </xf>
    <xf numFmtId="171" fontId="21" fillId="38" borderId="94" xfId="61" applyNumberFormat="1" applyFont="1" applyFill="1" applyBorder="1" applyAlignment="1">
      <alignment horizontal="center" vertical="center" wrapText="1"/>
    </xf>
    <xf numFmtId="171" fontId="50" fillId="48" borderId="30" xfId="61" applyNumberFormat="1" applyFont="1" applyFill="1" applyBorder="1" applyAlignment="1">
      <alignment horizontal="center" vertical="center" wrapText="1"/>
    </xf>
    <xf numFmtId="165" fontId="50" fillId="48" borderId="60" xfId="61" applyFont="1" applyFill="1" applyBorder="1" applyAlignment="1">
      <alignment horizontal="center" vertical="center"/>
    </xf>
    <xf numFmtId="171" fontId="50" fillId="48" borderId="60" xfId="61" applyNumberFormat="1" applyFont="1" applyFill="1" applyBorder="1" applyAlignment="1">
      <alignment horizontal="center" vertical="center" wrapText="1"/>
    </xf>
    <xf numFmtId="165" fontId="50" fillId="56" borderId="59" xfId="61" applyFont="1" applyFill="1" applyBorder="1" applyAlignment="1">
      <alignment horizontal="center" vertical="center"/>
    </xf>
    <xf numFmtId="171" fontId="50" fillId="56" borderId="61" xfId="61" applyNumberFormat="1" applyFont="1" applyFill="1" applyBorder="1" applyAlignment="1">
      <alignment horizontal="center" vertical="center" wrapText="1"/>
    </xf>
    <xf numFmtId="171" fontId="21" fillId="56" borderId="61" xfId="61" applyNumberFormat="1" applyFont="1" applyFill="1" applyBorder="1" applyAlignment="1">
      <alignment horizontal="center" vertical="center" wrapText="1"/>
    </xf>
    <xf numFmtId="171" fontId="21" fillId="56" borderId="69" xfId="61" applyNumberFormat="1" applyFont="1" applyFill="1" applyBorder="1" applyAlignment="1">
      <alignment horizontal="center" vertical="center" wrapText="1"/>
    </xf>
    <xf numFmtId="171" fontId="50" fillId="45" borderId="34" xfId="61" applyNumberFormat="1" applyFont="1" applyFill="1" applyBorder="1" applyAlignment="1">
      <alignment horizontal="center" vertical="center" wrapText="1"/>
    </xf>
    <xf numFmtId="171" fontId="50" fillId="45" borderId="31" xfId="61" applyNumberFormat="1" applyFont="1" applyFill="1" applyBorder="1" applyAlignment="1">
      <alignment horizontal="center" vertical="center" wrapText="1"/>
    </xf>
    <xf numFmtId="171" fontId="21" fillId="45" borderId="34" xfId="61" applyNumberFormat="1" applyFont="1" applyFill="1" applyBorder="1" applyAlignment="1">
      <alignment horizontal="center" vertical="center" wrapText="1"/>
    </xf>
    <xf numFmtId="171" fontId="21" fillId="45" borderId="31" xfId="61" applyNumberFormat="1" applyFont="1" applyFill="1" applyBorder="1" applyAlignment="1">
      <alignment horizontal="center" vertical="center" wrapText="1"/>
    </xf>
    <xf numFmtId="171" fontId="21" fillId="45" borderId="106" xfId="61" applyNumberFormat="1" applyFont="1" applyFill="1" applyBorder="1" applyAlignment="1">
      <alignment horizontal="center" vertical="center" wrapText="1"/>
    </xf>
    <xf numFmtId="165" fontId="52" fillId="40" borderId="61" xfId="61" applyFont="1" applyFill="1" applyBorder="1" applyAlignment="1">
      <alignment horizontal="center" vertical="center" wrapText="1"/>
    </xf>
    <xf numFmtId="171" fontId="50" fillId="49" borderId="65" xfId="61" applyNumberFormat="1" applyFont="1" applyFill="1" applyBorder="1" applyAlignment="1">
      <alignment horizontal="center" vertical="center" wrapText="1"/>
    </xf>
    <xf numFmtId="171" fontId="21" fillId="49" borderId="65" xfId="61" applyNumberFormat="1" applyFont="1" applyFill="1" applyBorder="1" applyAlignment="1">
      <alignment horizontal="center" vertical="center" wrapText="1"/>
    </xf>
    <xf numFmtId="165" fontId="50" fillId="40" borderId="59" xfId="61" applyFont="1" applyFill="1" applyBorder="1" applyAlignment="1">
      <alignment horizontal="center" vertical="center"/>
    </xf>
    <xf numFmtId="171" fontId="50" fillId="40" borderId="61" xfId="61" applyNumberFormat="1" applyFont="1" applyFill="1" applyBorder="1" applyAlignment="1">
      <alignment horizontal="center" vertical="center" wrapText="1"/>
    </xf>
    <xf numFmtId="171" fontId="21" fillId="40" borderId="61" xfId="61" applyNumberFormat="1" applyFont="1" applyFill="1" applyBorder="1" applyAlignment="1">
      <alignment horizontal="center" vertical="center" wrapText="1"/>
    </xf>
    <xf numFmtId="171" fontId="21" fillId="40" borderId="69" xfId="61" applyNumberFormat="1" applyFont="1" applyFill="1" applyBorder="1" applyAlignment="1">
      <alignment horizontal="center" vertical="center" wrapText="1"/>
    </xf>
    <xf numFmtId="165" fontId="24" fillId="45" borderId="100" xfId="21" applyFont="1" applyFill="1" applyBorder="1" applyAlignment="1">
      <alignment horizontal="center" vertical="center" wrapText="1"/>
    </xf>
    <xf numFmtId="165" fontId="24" fillId="45" borderId="101" xfId="21" applyFont="1" applyFill="1" applyBorder="1" applyAlignment="1">
      <alignment horizontal="center" vertical="center" wrapText="1"/>
    </xf>
    <xf numFmtId="165" fontId="24" fillId="45" borderId="86" xfId="21" applyFont="1" applyFill="1" applyBorder="1" applyAlignment="1">
      <alignment horizontal="center" vertical="center" wrapText="1"/>
    </xf>
    <xf numFmtId="165" fontId="24" fillId="45" borderId="102" xfId="21" applyFont="1" applyFill="1" applyBorder="1" applyAlignment="1">
      <alignment horizontal="center" vertical="center" wrapText="1"/>
    </xf>
    <xf numFmtId="171" fontId="50" fillId="62" borderId="67" xfId="61" applyNumberFormat="1" applyFont="1" applyFill="1" applyBorder="1" applyAlignment="1">
      <alignment horizontal="center" vertical="center" wrapText="1"/>
    </xf>
    <xf numFmtId="171" fontId="21" fillId="62" borderId="34" xfId="61" applyNumberFormat="1" applyFont="1" applyFill="1" applyBorder="1" applyAlignment="1">
      <alignment horizontal="center" vertical="center" wrapText="1"/>
    </xf>
    <xf numFmtId="171" fontId="21" fillId="62" borderId="31" xfId="61" applyNumberFormat="1" applyFont="1" applyFill="1" applyBorder="1" applyAlignment="1">
      <alignment horizontal="center" vertical="center" wrapText="1"/>
    </xf>
    <xf numFmtId="171" fontId="21" fillId="62" borderId="76" xfId="61" applyNumberFormat="1" applyFont="1" applyFill="1" applyBorder="1" applyAlignment="1">
      <alignment horizontal="center" vertical="center" wrapText="1"/>
    </xf>
    <xf numFmtId="171" fontId="21" fillId="62" borderId="17" xfId="61" applyNumberFormat="1" applyFont="1" applyFill="1" applyBorder="1" applyAlignment="1">
      <alignment horizontal="center" vertical="center" wrapText="1"/>
    </xf>
    <xf numFmtId="171" fontId="50" fillId="45" borderId="67" xfId="61" applyNumberFormat="1" applyFont="1" applyFill="1" applyBorder="1" applyAlignment="1">
      <alignment horizontal="center" vertical="center" wrapText="1"/>
    </xf>
    <xf numFmtId="171" fontId="50" fillId="38" borderId="67" xfId="61" applyNumberFormat="1" applyFont="1" applyFill="1" applyBorder="1" applyAlignment="1">
      <alignment horizontal="center" vertical="center" wrapText="1"/>
    </xf>
    <xf numFmtId="165" fontId="50" fillId="48" borderId="30" xfId="61" applyFont="1" applyFill="1" applyBorder="1" applyAlignment="1">
      <alignment horizontal="center" vertical="center"/>
    </xf>
    <xf numFmtId="171" fontId="50" fillId="48" borderId="67" xfId="61" applyNumberFormat="1" applyFont="1" applyFill="1" applyBorder="1" applyAlignment="1">
      <alignment horizontal="center" vertical="center" wrapText="1"/>
    </xf>
    <xf numFmtId="165" fontId="50" fillId="48" borderId="31" xfId="61" applyFont="1" applyFill="1" applyBorder="1" applyAlignment="1">
      <alignment horizontal="center" vertical="center"/>
    </xf>
    <xf numFmtId="171" fontId="21" fillId="48" borderId="31" xfId="61" applyNumberFormat="1" applyFont="1" applyFill="1" applyBorder="1" applyAlignment="1">
      <alignment horizontal="center" vertical="center" wrapText="1"/>
    </xf>
    <xf numFmtId="171" fontId="21" fillId="48" borderId="17" xfId="61" applyNumberFormat="1" applyFont="1" applyFill="1" applyBorder="1" applyAlignment="1">
      <alignment horizontal="center" vertical="center" wrapText="1"/>
    </xf>
    <xf numFmtId="171" fontId="50" fillId="56" borderId="67" xfId="61" applyNumberFormat="1" applyFont="1" applyFill="1" applyBorder="1" applyAlignment="1">
      <alignment horizontal="center" vertical="center" wrapText="1"/>
    </xf>
    <xf numFmtId="171" fontId="21" fillId="56" borderId="31" xfId="61" applyNumberFormat="1" applyFont="1" applyFill="1" applyBorder="1" applyAlignment="1">
      <alignment horizontal="center" vertical="center" wrapText="1"/>
    </xf>
    <xf numFmtId="165" fontId="50" fillId="48" borderId="61" xfId="61" applyFont="1" applyFill="1" applyBorder="1" applyAlignment="1">
      <alignment horizontal="center" vertical="center"/>
    </xf>
    <xf numFmtId="165" fontId="52" fillId="49" borderId="34" xfId="61" applyFont="1" applyFill="1" applyBorder="1" applyAlignment="1">
      <alignment horizontal="center" vertical="center" wrapText="1"/>
    </xf>
    <xf numFmtId="165" fontId="50" fillId="49" borderId="38" xfId="61" applyFont="1" applyFill="1" applyBorder="1" applyAlignment="1">
      <alignment horizontal="center" vertical="center"/>
    </xf>
    <xf numFmtId="171" fontId="50" fillId="49" borderId="67" xfId="61" applyNumberFormat="1" applyFont="1" applyFill="1" applyBorder="1" applyAlignment="1">
      <alignment horizontal="center" vertical="center" wrapText="1"/>
    </xf>
    <xf numFmtId="171" fontId="21" fillId="49" borderId="46" xfId="61" applyNumberFormat="1" applyFont="1" applyFill="1" applyBorder="1" applyAlignment="1">
      <alignment horizontal="center" vertical="center" wrapText="1"/>
    </xf>
    <xf numFmtId="171" fontId="21" fillId="49" borderId="90" xfId="61" applyNumberFormat="1" applyFont="1" applyFill="1" applyBorder="1" applyAlignment="1">
      <alignment horizontal="center" vertical="center" wrapText="1"/>
    </xf>
    <xf numFmtId="171" fontId="21" fillId="49" borderId="92" xfId="61" applyNumberFormat="1" applyFont="1" applyFill="1" applyBorder="1" applyAlignment="1">
      <alignment horizontal="center" vertical="center" wrapText="1"/>
    </xf>
    <xf numFmtId="165" fontId="50" fillId="40" borderId="66" xfId="61" applyFont="1" applyFill="1" applyBorder="1" applyAlignment="1">
      <alignment horizontal="center" vertical="center"/>
    </xf>
    <xf numFmtId="171" fontId="50" fillId="40" borderId="67" xfId="61" applyNumberFormat="1" applyFont="1" applyFill="1" applyBorder="1" applyAlignment="1">
      <alignment horizontal="center" vertical="center" wrapText="1"/>
    </xf>
    <xf numFmtId="171" fontId="21" fillId="40" borderId="62" xfId="61" applyNumberFormat="1" applyFont="1" applyFill="1" applyBorder="1" applyAlignment="1">
      <alignment horizontal="center" vertical="center" wrapText="1"/>
    </xf>
    <xf numFmtId="171" fontId="21" fillId="40" borderId="91" xfId="61" applyNumberFormat="1" applyFont="1" applyFill="1" applyBorder="1" applyAlignment="1">
      <alignment horizontal="center" vertical="center" wrapText="1"/>
    </xf>
    <xf numFmtId="171" fontId="21" fillId="40" borderId="64" xfId="61" applyNumberFormat="1" applyFont="1" applyFill="1" applyBorder="1" applyAlignment="1">
      <alignment horizontal="center" vertical="center" wrapText="1"/>
    </xf>
    <xf numFmtId="172" fontId="52" fillId="45" borderId="60" xfId="61" applyNumberFormat="1" applyFont="1" applyFill="1" applyBorder="1" applyAlignment="1">
      <alignment horizontal="center" vertical="center" wrapText="1"/>
    </xf>
    <xf numFmtId="165" fontId="24" fillId="45" borderId="105" xfId="21" applyFont="1" applyFill="1" applyBorder="1" applyAlignment="1">
      <alignment horizontal="center" vertical="center" wrapText="1"/>
    </xf>
    <xf numFmtId="171" fontId="50" fillId="62" borderId="73" xfId="61" applyNumberFormat="1" applyFont="1" applyFill="1" applyBorder="1" applyAlignment="1">
      <alignment horizontal="center" vertical="center" wrapText="1"/>
    </xf>
    <xf numFmtId="171" fontId="50" fillId="62" borderId="74" xfId="61" applyNumberFormat="1" applyFont="1" applyFill="1" applyBorder="1" applyAlignment="1">
      <alignment horizontal="center" vertical="center" wrapText="1"/>
    </xf>
    <xf numFmtId="171" fontId="50" fillId="62" borderId="75" xfId="61" applyNumberFormat="1" applyFont="1" applyFill="1" applyBorder="1" applyAlignment="1">
      <alignment horizontal="center" vertical="center" wrapText="1"/>
    </xf>
    <xf numFmtId="171" fontId="21" fillId="62" borderId="106" xfId="61" applyNumberFormat="1" applyFont="1" applyFill="1" applyBorder="1" applyAlignment="1">
      <alignment horizontal="center" vertical="center" wrapText="1"/>
    </xf>
    <xf numFmtId="171" fontId="50" fillId="48" borderId="31" xfId="61" applyNumberFormat="1" applyFont="1" applyFill="1" applyBorder="1" applyAlignment="1">
      <alignment horizontal="center" vertical="center" wrapText="1"/>
    </xf>
    <xf numFmtId="171" fontId="21" fillId="48" borderId="106" xfId="61" applyNumberFormat="1" applyFont="1" applyFill="1" applyBorder="1" applyAlignment="1">
      <alignment horizontal="center" vertical="center" wrapText="1"/>
    </xf>
    <xf numFmtId="171" fontId="50" fillId="56" borderId="31" xfId="61" applyNumberFormat="1" applyFont="1" applyFill="1" applyBorder="1" applyAlignment="1">
      <alignment horizontal="center" vertical="center" wrapText="1"/>
    </xf>
    <xf numFmtId="171" fontId="21" fillId="56" borderId="106" xfId="61" applyNumberFormat="1" applyFont="1" applyFill="1" applyBorder="1" applyAlignment="1">
      <alignment horizontal="center" vertical="center" wrapText="1"/>
    </xf>
    <xf numFmtId="165" fontId="50" fillId="40" borderId="61" xfId="61" applyFont="1" applyFill="1" applyBorder="1" applyAlignment="1">
      <alignment horizontal="center" vertical="center"/>
    </xf>
    <xf numFmtId="171" fontId="50" fillId="40" borderId="59" xfId="61" applyNumberFormat="1" applyFont="1" applyFill="1" applyBorder="1" applyAlignment="1">
      <alignment horizontal="center" vertical="center" wrapText="1"/>
    </xf>
    <xf numFmtId="171" fontId="50" fillId="45" borderId="60" xfId="61" applyNumberFormat="1" applyFont="1" applyFill="1" applyBorder="1" applyAlignment="1">
      <alignment horizontal="center" vertical="center" wrapText="1"/>
    </xf>
    <xf numFmtId="171" fontId="50" fillId="49" borderId="34" xfId="61" applyNumberFormat="1" applyFont="1" applyFill="1" applyBorder="1" applyAlignment="1">
      <alignment horizontal="center" vertical="center" wrapText="1"/>
    </xf>
    <xf numFmtId="171" fontId="21" fillId="49" borderId="107" xfId="61" applyNumberFormat="1" applyFont="1" applyFill="1" applyBorder="1" applyAlignment="1">
      <alignment horizontal="center" vertical="center" wrapText="1"/>
    </xf>
    <xf numFmtId="172" fontId="58" fillId="45" borderId="60" xfId="61" applyNumberFormat="1" applyFont="1" applyFill="1" applyBorder="1" applyAlignment="1">
      <alignment horizontal="center" vertical="center" wrapText="1"/>
    </xf>
    <xf numFmtId="165" fontId="24" fillId="45" borderId="60" xfId="21" applyFont="1" applyFill="1" applyBorder="1" applyAlignment="1">
      <alignment horizontal="center" vertical="center" wrapText="1"/>
    </xf>
    <xf numFmtId="171" fontId="50" fillId="48" borderId="61" xfId="61" applyNumberFormat="1" applyFont="1" applyFill="1" applyBorder="1" applyAlignment="1">
      <alignment horizontal="center" vertical="center" wrapText="1"/>
    </xf>
    <xf numFmtId="165" fontId="50" fillId="56" borderId="61" xfId="61" applyFont="1" applyFill="1" applyBorder="1" applyAlignment="1">
      <alignment horizontal="center" vertical="center"/>
    </xf>
    <xf numFmtId="171" fontId="50" fillId="49" borderId="61" xfId="61" applyNumberFormat="1" applyFont="1" applyFill="1" applyBorder="1" applyAlignment="1">
      <alignment horizontal="center" vertical="center" wrapText="1"/>
    </xf>
    <xf numFmtId="165" fontId="1" fillId="0" borderId="0" xfId="0" applyFont="1" applyAlignment="1">
      <alignment horizontal="justify" vertical="top" wrapText="1"/>
    </xf>
    <xf numFmtId="165" fontId="0" fillId="0" borderId="0" xfId="0" applyAlignment="1">
      <alignment horizontal="justify" vertical="top" wrapText="1"/>
    </xf>
    <xf numFmtId="165" fontId="31" fillId="35" borderId="17" xfId="21" applyFont="1" applyFill="1" applyBorder="1" applyAlignment="1">
      <alignment horizontal="center"/>
    </xf>
    <xf numFmtId="165" fontId="31" fillId="35" borderId="38" xfId="21" applyFont="1" applyFill="1" applyBorder="1" applyAlignment="1">
      <alignment horizontal="center"/>
    </xf>
    <xf numFmtId="165" fontId="31" fillId="35" borderId="78" xfId="21" applyFont="1" applyFill="1" applyBorder="1" applyAlignment="1">
      <alignment horizontal="center"/>
    </xf>
    <xf numFmtId="165" fontId="20" fillId="35" borderId="54" xfId="21" applyFont="1" applyFill="1" applyBorder="1" applyAlignment="1">
      <alignment horizontal="center" vertical="top"/>
    </xf>
    <xf numFmtId="165" fontId="20" fillId="35" borderId="108" xfId="21" applyFont="1" applyFill="1" applyBorder="1" applyAlignment="1">
      <alignment horizontal="center" vertical="top"/>
    </xf>
    <xf numFmtId="165" fontId="20" fillId="35" borderId="37" xfId="21" applyFont="1" applyFill="1" applyBorder="1" applyAlignment="1">
      <alignment horizontal="center" vertical="top"/>
    </xf>
    <xf numFmtId="165" fontId="31" fillId="35" borderId="30" xfId="21" applyFont="1" applyFill="1" applyBorder="1" applyAlignment="1">
      <alignment horizontal="center" vertical="center" wrapText="1" shrinkToFit="1"/>
    </xf>
    <xf numFmtId="49" fontId="20" fillId="35" borderId="31" xfId="21" applyNumberFormat="1" applyFont="1" applyFill="1" applyBorder="1" applyAlignment="1">
      <alignment horizontal="center" vertical="center" wrapText="1"/>
    </xf>
    <xf numFmtId="49" fontId="20" fillId="35" borderId="57" xfId="21" applyNumberFormat="1" applyFont="1" applyFill="1" applyBorder="1" applyAlignment="1">
      <alignment horizontal="center" vertical="center" wrapText="1"/>
    </xf>
    <xf numFmtId="49" fontId="20" fillId="35" borderId="34" xfId="21" applyNumberFormat="1" applyFont="1" applyFill="1" applyBorder="1" applyAlignment="1">
      <alignment horizontal="center" vertical="center" wrapText="1"/>
    </xf>
    <xf numFmtId="165" fontId="25" fillId="35" borderId="15" xfId="21" applyFont="1" applyFill="1" applyBorder="1" applyAlignment="1">
      <alignment horizontal="center" vertical="center" wrapText="1"/>
    </xf>
    <xf numFmtId="165" fontId="25" fillId="35" borderId="14" xfId="21" applyFont="1" applyFill="1" applyBorder="1" applyAlignment="1">
      <alignment horizontal="center" vertical="center" wrapText="1"/>
    </xf>
    <xf numFmtId="49" fontId="25" fillId="35" borderId="57" xfId="21" applyNumberFormat="1" applyFont="1" applyFill="1" applyBorder="1" applyAlignment="1">
      <alignment horizontal="center" vertical="center" wrapText="1"/>
    </xf>
    <xf numFmtId="49" fontId="25" fillId="35" borderId="34" xfId="21" applyNumberFormat="1" applyFont="1" applyFill="1" applyBorder="1" applyAlignment="1">
      <alignment horizontal="center" vertical="center" wrapText="1"/>
    </xf>
    <xf numFmtId="49" fontId="25" fillId="35" borderId="30" xfId="21" applyNumberFormat="1" applyFont="1" applyFill="1" applyBorder="1" applyAlignment="1">
      <alignment horizontal="center" vertical="center" wrapText="1"/>
    </xf>
    <xf numFmtId="165" fontId="25" fillId="0" borderId="0" xfId="21" applyFont="1" applyFill="1" applyBorder="1" applyAlignment="1">
      <alignment horizontal="center"/>
    </xf>
    <xf numFmtId="165" fontId="25" fillId="0" borderId="0" xfId="19" applyFont="1" applyBorder="1" applyAlignment="1">
      <alignment horizontal="left" wrapText="1"/>
    </xf>
    <xf numFmtId="165" fontId="25" fillId="35" borderId="15" xfId="0" applyFont="1" applyFill="1" applyBorder="1" applyAlignment="1">
      <alignment horizontal="center" vertical="center" wrapText="1"/>
    </xf>
    <xf numFmtId="165" fontId="25" fillId="35" borderId="9" xfId="0" applyFont="1" applyFill="1" applyBorder="1" applyAlignment="1">
      <alignment horizontal="center" vertical="center" wrapText="1"/>
    </xf>
    <xf numFmtId="165" fontId="25" fillId="35" borderId="14" xfId="0" applyFont="1" applyFill="1" applyBorder="1" applyAlignment="1">
      <alignment horizontal="center" vertical="center" wrapText="1"/>
    </xf>
    <xf numFmtId="165" fontId="20" fillId="35" borderId="17" xfId="0" applyFont="1" applyFill="1" applyBorder="1" applyAlignment="1">
      <alignment horizontal="center" wrapText="1"/>
    </xf>
    <xf numFmtId="165" fontId="20" fillId="35" borderId="38" xfId="0" applyFont="1" applyFill="1" applyBorder="1" applyAlignment="1">
      <alignment horizontal="center" wrapText="1"/>
    </xf>
    <xf numFmtId="165" fontId="20" fillId="35" borderId="78" xfId="0" applyFont="1" applyFill="1" applyBorder="1" applyAlignment="1">
      <alignment horizontal="center" wrapText="1"/>
    </xf>
    <xf numFmtId="165" fontId="25" fillId="35" borderId="30" xfId="0" applyFont="1" applyFill="1" applyBorder="1" applyAlignment="1">
      <alignment horizontal="center" vertical="center" wrapText="1"/>
    </xf>
    <xf numFmtId="49" fontId="25" fillId="35" borderId="30" xfId="0" applyNumberFormat="1" applyFont="1" applyFill="1" applyBorder="1" applyAlignment="1">
      <alignment horizontal="center" vertical="center" wrapText="1"/>
    </xf>
    <xf numFmtId="165" fontId="25" fillId="35" borderId="54" xfId="0" applyFont="1" applyFill="1" applyBorder="1" applyAlignment="1">
      <alignment horizontal="center" vertical="top" wrapText="1"/>
    </xf>
    <xf numFmtId="165" fontId="25" fillId="35" borderId="108" xfId="0" applyFont="1" applyFill="1" applyBorder="1" applyAlignment="1">
      <alignment horizontal="center" vertical="top" wrapText="1"/>
    </xf>
    <xf numFmtId="165" fontId="25" fillId="35" borderId="37" xfId="0" applyFont="1" applyFill="1" applyBorder="1" applyAlignment="1">
      <alignment horizontal="center" vertical="top" wrapText="1"/>
    </xf>
    <xf numFmtId="165" fontId="25" fillId="35" borderId="31" xfId="0" applyFont="1" applyFill="1" applyBorder="1" applyAlignment="1">
      <alignment horizontal="center" vertical="center" wrapText="1"/>
    </xf>
    <xf numFmtId="165" fontId="25" fillId="35" borderId="57" xfId="0" applyFont="1" applyFill="1" applyBorder="1" applyAlignment="1">
      <alignment horizontal="center" vertical="center" wrapText="1"/>
    </xf>
    <xf numFmtId="165" fontId="25" fillId="35" borderId="34" xfId="0" applyFont="1" applyFill="1" applyBorder="1" applyAlignment="1">
      <alignment horizontal="center" vertical="center" wrapText="1"/>
    </xf>
    <xf numFmtId="165" fontId="24" fillId="0" borderId="0" xfId="21" applyFont="1" applyFill="1" applyBorder="1" applyAlignment="1">
      <alignment horizontal="left" wrapText="1"/>
    </xf>
    <xf numFmtId="165" fontId="22" fillId="35" borderId="17" xfId="61" applyFont="1" applyFill="1" applyBorder="1" applyAlignment="1">
      <alignment horizontal="center"/>
    </xf>
    <xf numFmtId="165" fontId="22" fillId="35" borderId="38" xfId="61" applyFont="1" applyFill="1" applyBorder="1" applyAlignment="1">
      <alignment horizontal="center"/>
    </xf>
    <xf numFmtId="165" fontId="22" fillId="35" borderId="78" xfId="61" applyFont="1" applyFill="1" applyBorder="1" applyAlignment="1">
      <alignment horizontal="center"/>
    </xf>
    <xf numFmtId="165" fontId="30" fillId="35" borderId="54" xfId="61" applyFont="1" applyFill="1" applyBorder="1" applyAlignment="1">
      <alignment horizontal="center" vertical="center" wrapText="1"/>
    </xf>
    <xf numFmtId="165" fontId="30" fillId="35" borderId="108" xfId="61" applyFont="1" applyFill="1" applyBorder="1" applyAlignment="1">
      <alignment horizontal="center" vertical="center" wrapText="1"/>
    </xf>
    <xf numFmtId="165" fontId="30" fillId="35" borderId="37" xfId="61" applyFont="1" applyFill="1" applyBorder="1" applyAlignment="1">
      <alignment horizontal="center" vertical="center" wrapText="1"/>
    </xf>
    <xf numFmtId="165" fontId="28" fillId="35" borderId="15" xfId="61" applyFont="1" applyFill="1" applyBorder="1" applyAlignment="1">
      <alignment horizontal="center" vertical="center" wrapText="1"/>
    </xf>
    <xf numFmtId="165" fontId="28" fillId="35" borderId="14" xfId="61" applyFont="1" applyFill="1" applyBorder="1" applyAlignment="1">
      <alignment horizontal="center" vertical="center" wrapText="1"/>
    </xf>
    <xf numFmtId="165" fontId="78" fillId="0" borderId="0" xfId="61" applyFont="1" applyAlignment="1">
      <alignment horizontal="center" vertical="center"/>
    </xf>
    <xf numFmtId="165" fontId="79" fillId="0" borderId="0" xfId="61" applyFont="1" applyAlignment="1">
      <alignment horizontal="center" vertical="center"/>
    </xf>
    <xf numFmtId="165" fontId="35" fillId="0" borderId="0" xfId="61" applyFont="1" applyAlignment="1">
      <alignment horizontal="center" vertical="center"/>
    </xf>
    <xf numFmtId="165" fontId="35" fillId="0" borderId="0" xfId="61" applyFont="1" applyAlignment="1">
      <alignment horizontal="center"/>
    </xf>
    <xf numFmtId="165" fontId="63" fillId="55" borderId="0" xfId="61" applyFont="1" applyFill="1" applyAlignment="1">
      <alignment horizontal="center" vertical="center"/>
    </xf>
    <xf numFmtId="165" fontId="1" fillId="0" borderId="0" xfId="61" applyAlignment="1">
      <alignment horizontal="center"/>
    </xf>
    <xf numFmtId="165" fontId="1" fillId="44" borderId="0" xfId="61" applyFill="1" applyAlignment="1">
      <alignment horizontal="center"/>
    </xf>
    <xf numFmtId="165" fontId="52" fillId="62" borderId="81" xfId="61" applyFont="1" applyFill="1" applyBorder="1" applyAlignment="1">
      <alignment horizontal="center" vertical="center" wrapText="1"/>
    </xf>
    <xf numFmtId="165" fontId="52" fillId="62" borderId="30" xfId="61" applyFont="1" applyFill="1" applyBorder="1" applyAlignment="1">
      <alignment horizontal="center" vertical="center" wrapText="1"/>
    </xf>
    <xf numFmtId="165" fontId="52" fillId="45" borderId="67" xfId="61" applyFont="1" applyFill="1" applyBorder="1" applyAlignment="1">
      <alignment horizontal="center" vertical="center" wrapText="1"/>
    </xf>
    <xf numFmtId="165" fontId="52" fillId="45" borderId="61" xfId="61" applyFont="1" applyFill="1" applyBorder="1" applyAlignment="1">
      <alignment horizontal="center" vertical="center" wrapText="1"/>
    </xf>
    <xf numFmtId="165" fontId="52" fillId="62" borderId="83" xfId="61" applyFont="1" applyFill="1" applyBorder="1" applyAlignment="1">
      <alignment horizontal="center" vertical="center" wrapText="1"/>
    </xf>
    <xf numFmtId="165" fontId="52" fillId="62" borderId="65" xfId="61" applyFont="1" applyFill="1" applyBorder="1" applyAlignment="1">
      <alignment horizontal="center" vertical="center" wrapText="1"/>
    </xf>
    <xf numFmtId="165" fontId="52" fillId="45" borderId="83" xfId="61" applyFont="1" applyFill="1" applyBorder="1" applyAlignment="1">
      <alignment horizontal="center" vertical="center" wrapText="1"/>
    </xf>
    <xf numFmtId="165" fontId="52" fillId="45" borderId="81" xfId="61" applyFont="1" applyFill="1" applyBorder="1" applyAlignment="1">
      <alignment horizontal="center" vertical="center" wrapText="1"/>
    </xf>
    <xf numFmtId="165" fontId="52" fillId="62" borderId="109" xfId="61" applyFont="1" applyFill="1" applyBorder="1" applyAlignment="1">
      <alignment horizontal="center" vertical="center" wrapText="1"/>
    </xf>
    <xf numFmtId="165" fontId="52" fillId="62" borderId="14" xfId="61" applyFont="1" applyFill="1" applyBorder="1" applyAlignment="1">
      <alignment horizontal="center" vertical="center" wrapText="1"/>
    </xf>
    <xf numFmtId="165" fontId="59" fillId="61" borderId="31" xfId="61" applyFont="1" applyFill="1" applyBorder="1" applyAlignment="1">
      <alignment horizontal="center" vertical="center" wrapText="1"/>
    </xf>
    <xf numFmtId="165" fontId="59" fillId="61" borderId="57" xfId="61" applyFont="1" applyFill="1" applyBorder="1" applyAlignment="1">
      <alignment horizontal="center" vertical="center" wrapText="1"/>
    </xf>
    <xf numFmtId="165" fontId="59" fillId="61" borderId="34" xfId="61" applyFont="1" applyFill="1" applyBorder="1" applyAlignment="1">
      <alignment horizontal="center" vertical="center" wrapText="1"/>
    </xf>
    <xf numFmtId="165" fontId="52" fillId="62" borderId="80" xfId="61" applyFont="1" applyFill="1" applyBorder="1" applyAlignment="1">
      <alignment horizontal="center" vertical="center" wrapText="1"/>
    </xf>
    <xf numFmtId="165" fontId="52" fillId="59" borderId="82" xfId="61" applyFont="1" applyFill="1" applyBorder="1" applyAlignment="1">
      <alignment horizontal="center" vertical="center" wrapText="1"/>
    </xf>
    <xf numFmtId="165" fontId="52" fillId="59" borderId="31" xfId="61" applyFont="1" applyFill="1" applyBorder="1" applyAlignment="1">
      <alignment horizontal="center" vertical="center" wrapText="1"/>
    </xf>
    <xf numFmtId="165" fontId="52" fillId="60" borderId="83" xfId="61" applyFont="1" applyFill="1" applyBorder="1" applyAlignment="1">
      <alignment horizontal="center" vertical="center" wrapText="1"/>
    </xf>
    <xf numFmtId="165" fontId="52" fillId="60" borderId="81" xfId="61" applyFont="1" applyFill="1" applyBorder="1" applyAlignment="1">
      <alignment horizontal="center" vertical="center" wrapText="1"/>
    </xf>
    <xf numFmtId="165" fontId="51" fillId="0" borderId="0" xfId="21" quotePrefix="1" applyFont="1" applyFill="1" applyBorder="1" applyAlignment="1">
      <alignment horizontal="left" vertical="center" wrapText="1"/>
    </xf>
    <xf numFmtId="165" fontId="52" fillId="60" borderId="67" xfId="61" applyFont="1" applyFill="1" applyBorder="1" applyAlignment="1">
      <alignment horizontal="center" vertical="center" wrapText="1"/>
    </xf>
    <xf numFmtId="165" fontId="52" fillId="60" borderId="61" xfId="61" applyFont="1" applyFill="1" applyBorder="1" applyAlignment="1">
      <alignment horizontal="center" vertical="center" wrapText="1"/>
    </xf>
    <xf numFmtId="165" fontId="52" fillId="0" borderId="83" xfId="61" applyFont="1" applyFill="1" applyBorder="1" applyAlignment="1">
      <alignment horizontal="center" vertical="center" wrapText="1"/>
    </xf>
    <xf numFmtId="165" fontId="52" fillId="0" borderId="81" xfId="61" applyFont="1" applyFill="1" applyBorder="1" applyAlignment="1">
      <alignment horizontal="center" vertical="center" wrapText="1"/>
    </xf>
    <xf numFmtId="165" fontId="52" fillId="63" borderId="112" xfId="61" applyFont="1" applyFill="1" applyBorder="1" applyAlignment="1">
      <alignment horizontal="center" vertical="center" wrapText="1"/>
    </xf>
    <xf numFmtId="165" fontId="52" fillId="63" borderId="113" xfId="61" applyFont="1" applyFill="1" applyBorder="1" applyAlignment="1">
      <alignment horizontal="center" vertical="center" wrapText="1"/>
    </xf>
    <xf numFmtId="165" fontId="52" fillId="62" borderId="82" xfId="61" applyFont="1" applyFill="1" applyBorder="1" applyAlignment="1">
      <alignment horizontal="center" vertical="center" wrapText="1"/>
    </xf>
    <xf numFmtId="165" fontId="52" fillId="62" borderId="111" xfId="61" applyFont="1" applyFill="1" applyBorder="1" applyAlignment="1">
      <alignment horizontal="center" vertical="center" wrapText="1"/>
    </xf>
    <xf numFmtId="165" fontId="52" fillId="59" borderId="112" xfId="61" applyFont="1" applyFill="1" applyBorder="1" applyAlignment="1">
      <alignment horizontal="center" vertical="center" wrapText="1"/>
    </xf>
    <xf numFmtId="165" fontId="52" fillId="59" borderId="113" xfId="61" applyFont="1" applyFill="1" applyBorder="1" applyAlignment="1">
      <alignment horizontal="center" vertical="center" wrapText="1"/>
    </xf>
    <xf numFmtId="165" fontId="21" fillId="43" borderId="0" xfId="21" applyFont="1" applyFill="1" applyBorder="1" applyAlignment="1">
      <alignment horizontal="left" vertical="center" wrapText="1"/>
    </xf>
    <xf numFmtId="165" fontId="60" fillId="61" borderId="31" xfId="61" applyFont="1" applyFill="1" applyBorder="1" applyAlignment="1">
      <alignment horizontal="center" vertical="center" wrapText="1"/>
    </xf>
    <xf numFmtId="165" fontId="60" fillId="61" borderId="57" xfId="61" applyFont="1" applyFill="1" applyBorder="1" applyAlignment="1">
      <alignment horizontal="center" vertical="center" wrapText="1"/>
    </xf>
    <xf numFmtId="165" fontId="60" fillId="61" borderId="34" xfId="61" applyFont="1" applyFill="1" applyBorder="1" applyAlignment="1">
      <alignment horizontal="center" vertical="center" wrapText="1"/>
    </xf>
    <xf numFmtId="165" fontId="52" fillId="38" borderId="114" xfId="61" applyFont="1" applyFill="1" applyBorder="1" applyAlignment="1">
      <alignment horizontal="center" vertical="center" wrapText="1"/>
    </xf>
    <xf numFmtId="165" fontId="52" fillId="38" borderId="115" xfId="61" applyFont="1" applyFill="1" applyBorder="1" applyAlignment="1">
      <alignment horizontal="center" vertical="center" wrapText="1"/>
    </xf>
    <xf numFmtId="165" fontId="52" fillId="38" borderId="116" xfId="61" applyFont="1" applyFill="1" applyBorder="1" applyAlignment="1">
      <alignment horizontal="center" vertical="center" wrapText="1"/>
    </xf>
    <xf numFmtId="165" fontId="60" fillId="61" borderId="31" xfId="61" applyFont="1" applyFill="1" applyBorder="1" applyAlignment="1">
      <alignment horizontal="center" vertical="center"/>
    </xf>
    <xf numFmtId="165" fontId="60" fillId="61" borderId="57" xfId="61" applyFont="1" applyFill="1" applyBorder="1" applyAlignment="1">
      <alignment horizontal="center" vertical="center"/>
    </xf>
    <xf numFmtId="165" fontId="60" fillId="61" borderId="34" xfId="61" applyFont="1" applyFill="1" applyBorder="1" applyAlignment="1">
      <alignment horizontal="center" vertical="center"/>
    </xf>
    <xf numFmtId="165" fontId="52" fillId="62" borderId="117" xfId="61" applyFont="1" applyFill="1" applyBorder="1" applyAlignment="1">
      <alignment horizontal="center" vertical="center" wrapText="1"/>
    </xf>
    <xf numFmtId="165" fontId="52" fillId="62" borderId="118" xfId="61" applyFont="1" applyFill="1" applyBorder="1" applyAlignment="1">
      <alignment horizontal="center" vertical="center" wrapText="1"/>
    </xf>
    <xf numFmtId="165" fontId="52" fillId="45" borderId="82" xfId="61" applyFont="1" applyFill="1" applyBorder="1" applyAlignment="1">
      <alignment horizontal="center" vertical="center" wrapText="1"/>
    </xf>
    <xf numFmtId="165" fontId="52" fillId="45" borderId="31" xfId="61" applyFont="1" applyFill="1" applyBorder="1" applyAlignment="1">
      <alignment horizontal="center" vertical="center" wrapText="1"/>
    </xf>
    <xf numFmtId="165" fontId="51" fillId="0" borderId="0" xfId="21" applyFont="1" applyFill="1" applyBorder="1" applyAlignment="1">
      <alignment horizontal="left" vertical="center" wrapText="1"/>
    </xf>
    <xf numFmtId="165" fontId="52" fillId="60" borderId="80" xfId="61" applyFont="1" applyFill="1" applyBorder="1" applyAlignment="1">
      <alignment horizontal="center" vertical="center" wrapText="1"/>
    </xf>
    <xf numFmtId="165" fontId="52" fillId="62" borderId="67" xfId="61" applyFont="1" applyFill="1" applyBorder="1" applyAlignment="1">
      <alignment horizontal="center" vertical="center" wrapText="1"/>
    </xf>
    <xf numFmtId="165" fontId="52" fillId="63" borderId="82" xfId="61" applyFont="1" applyFill="1" applyBorder="1" applyAlignment="1">
      <alignment horizontal="center" vertical="center" wrapText="1"/>
    </xf>
    <xf numFmtId="165" fontId="52" fillId="63" borderId="31" xfId="61" applyFont="1" applyFill="1" applyBorder="1" applyAlignment="1">
      <alignment horizontal="center" vertical="center" wrapText="1"/>
    </xf>
    <xf numFmtId="165" fontId="61" fillId="0" borderId="0" xfId="21" quotePrefix="1" applyFont="1" applyFill="1" applyBorder="1" applyAlignment="1">
      <alignment horizontal="left" vertical="center" wrapText="1"/>
    </xf>
    <xf numFmtId="165" fontId="52" fillId="38" borderId="79" xfId="61" applyFont="1" applyFill="1" applyBorder="1" applyAlignment="1">
      <alignment horizontal="center" vertical="center" wrapText="1"/>
    </xf>
    <xf numFmtId="165" fontId="52" fillId="38" borderId="60" xfId="61" applyFont="1" applyFill="1" applyBorder="1" applyAlignment="1">
      <alignment horizontal="center" vertical="center" wrapText="1"/>
    </xf>
    <xf numFmtId="165" fontId="52" fillId="38" borderId="121" xfId="61" applyFont="1" applyFill="1" applyBorder="1" applyAlignment="1">
      <alignment horizontal="center" vertical="center" wrapText="1"/>
    </xf>
    <xf numFmtId="165" fontId="52" fillId="63" borderId="67" xfId="61" applyFont="1" applyFill="1" applyBorder="1" applyAlignment="1">
      <alignment horizontal="center" vertical="center" wrapText="1"/>
    </xf>
    <xf numFmtId="165" fontId="52" fillId="63" borderId="61" xfId="61" applyFont="1" applyFill="1" applyBorder="1" applyAlignment="1">
      <alignment horizontal="center" vertical="center" wrapText="1"/>
    </xf>
    <xf numFmtId="165" fontId="60" fillId="40" borderId="17" xfId="61" applyFont="1" applyFill="1" applyBorder="1" applyAlignment="1">
      <alignment horizontal="center" vertical="center"/>
    </xf>
    <xf numFmtId="165" fontId="60" fillId="40" borderId="38" xfId="61" applyFont="1" applyFill="1" applyBorder="1" applyAlignment="1">
      <alignment horizontal="center" vertical="center"/>
    </xf>
    <xf numFmtId="165" fontId="60" fillId="40" borderId="78" xfId="61" applyFont="1" applyFill="1" applyBorder="1" applyAlignment="1">
      <alignment horizontal="center" vertical="center"/>
    </xf>
    <xf numFmtId="165" fontId="52" fillId="38" borderId="97" xfId="61" applyFont="1" applyFill="1" applyBorder="1" applyAlignment="1">
      <alignment horizontal="center" vertical="center" wrapText="1"/>
    </xf>
    <xf numFmtId="165" fontId="52" fillId="38" borderId="102" xfId="61" applyFont="1" applyFill="1" applyBorder="1" applyAlignment="1">
      <alignment horizontal="center" vertical="center" wrapText="1"/>
    </xf>
    <xf numFmtId="165" fontId="52" fillId="38" borderId="110" xfId="61" applyFont="1" applyFill="1" applyBorder="1" applyAlignment="1">
      <alignment horizontal="center" vertical="center" wrapText="1"/>
    </xf>
    <xf numFmtId="165" fontId="60" fillId="61" borderId="17" xfId="61" applyFont="1" applyFill="1" applyBorder="1" applyAlignment="1">
      <alignment horizontal="center" vertical="center"/>
    </xf>
    <xf numFmtId="165" fontId="60" fillId="61" borderId="38" xfId="61" applyFont="1" applyFill="1" applyBorder="1" applyAlignment="1">
      <alignment horizontal="center" vertical="center"/>
    </xf>
    <xf numFmtId="165" fontId="60" fillId="61" borderId="78" xfId="61" applyFont="1" applyFill="1" applyBorder="1" applyAlignment="1">
      <alignment horizontal="center" vertical="center"/>
    </xf>
    <xf numFmtId="165" fontId="60" fillId="61" borderId="54" xfId="61" applyFont="1" applyFill="1" applyBorder="1" applyAlignment="1">
      <alignment horizontal="center" vertical="center" wrapText="1"/>
    </xf>
    <xf numFmtId="165" fontId="60" fillId="61" borderId="108" xfId="61" applyFont="1" applyFill="1" applyBorder="1" applyAlignment="1">
      <alignment horizontal="center" vertical="center" wrapText="1"/>
    </xf>
    <xf numFmtId="165" fontId="60" fillId="61" borderId="37" xfId="61" applyFont="1" applyFill="1" applyBorder="1" applyAlignment="1">
      <alignment horizontal="center" vertical="center" wrapText="1"/>
    </xf>
    <xf numFmtId="165" fontId="52" fillId="59" borderId="119" xfId="61" applyFont="1" applyFill="1" applyBorder="1" applyAlignment="1">
      <alignment horizontal="center" vertical="center" wrapText="1"/>
    </xf>
    <xf numFmtId="165" fontId="52" fillId="59" borderId="54" xfId="61" applyFont="1" applyFill="1" applyBorder="1" applyAlignment="1">
      <alignment horizontal="center" vertical="center" wrapText="1"/>
    </xf>
    <xf numFmtId="2" fontId="62" fillId="46" borderId="0" xfId="61" quotePrefix="1" applyNumberFormat="1" applyFont="1" applyFill="1" applyAlignment="1">
      <alignment horizontal="center" vertical="center"/>
    </xf>
    <xf numFmtId="165" fontId="63" fillId="47" borderId="0" xfId="61" applyFont="1" applyFill="1" applyAlignment="1">
      <alignment horizontal="left" vertical="center"/>
    </xf>
    <xf numFmtId="165" fontId="36" fillId="0" borderId="0" xfId="61" applyFont="1" applyAlignment="1">
      <alignment horizontal="center" vertical="center"/>
    </xf>
    <xf numFmtId="165" fontId="37" fillId="0" borderId="0" xfId="61" applyFont="1" applyFill="1" applyAlignment="1">
      <alignment horizontal="center" vertical="center"/>
    </xf>
    <xf numFmtId="165" fontId="52" fillId="59" borderId="67" xfId="61" applyFont="1" applyFill="1" applyBorder="1" applyAlignment="1">
      <alignment horizontal="center" vertical="center" wrapText="1"/>
    </xf>
    <xf numFmtId="165" fontId="52" fillId="59" borderId="61" xfId="61" applyFont="1" applyFill="1" applyBorder="1" applyAlignment="1">
      <alignment horizontal="center" vertical="center" wrapText="1"/>
    </xf>
    <xf numFmtId="165" fontId="52" fillId="38" borderId="72" xfId="61" applyFont="1" applyFill="1" applyBorder="1" applyAlignment="1">
      <alignment horizontal="center" vertical="center" wrapText="1"/>
    </xf>
    <xf numFmtId="165" fontId="52" fillId="38" borderId="58" xfId="61" applyFont="1" applyFill="1" applyBorder="1" applyAlignment="1">
      <alignment horizontal="center" vertical="center" wrapText="1"/>
    </xf>
    <xf numFmtId="165" fontId="51" fillId="0" borderId="96" xfId="21" quotePrefix="1" applyFont="1" applyFill="1" applyBorder="1" applyAlignment="1">
      <alignment horizontal="left" vertical="center" wrapText="1"/>
    </xf>
    <xf numFmtId="165" fontId="24" fillId="0" borderId="0" xfId="21" applyFont="1" applyFill="1" applyBorder="1" applyAlignment="1">
      <alignment horizontal="left" vertical="center" wrapText="1"/>
    </xf>
    <xf numFmtId="165" fontId="52" fillId="45" borderId="80" xfId="61" applyFont="1" applyFill="1" applyBorder="1" applyAlignment="1">
      <alignment horizontal="center" vertical="center" wrapText="1"/>
    </xf>
    <xf numFmtId="165" fontId="52" fillId="62" borderId="120" xfId="61" applyFont="1" applyFill="1" applyBorder="1" applyAlignment="1">
      <alignment horizontal="center" vertical="center" wrapText="1"/>
    </xf>
    <xf numFmtId="165" fontId="52" fillId="62" borderId="37" xfId="61" applyFont="1" applyFill="1" applyBorder="1" applyAlignment="1">
      <alignment horizontal="center" vertical="center" wrapText="1"/>
    </xf>
    <xf numFmtId="165" fontId="52" fillId="38" borderId="70" xfId="61" applyFont="1" applyFill="1" applyBorder="1" applyAlignment="1">
      <alignment horizontal="center" vertical="center" wrapText="1"/>
    </xf>
    <xf numFmtId="165" fontId="52" fillId="0" borderId="80" xfId="61" applyFont="1" applyFill="1" applyBorder="1" applyAlignment="1">
      <alignment horizontal="center" vertical="center" wrapText="1"/>
    </xf>
    <xf numFmtId="165" fontId="51" fillId="0" borderId="105" xfId="21" quotePrefix="1" applyFont="1" applyFill="1" applyBorder="1" applyAlignment="1">
      <alignment horizontal="left" vertical="center" wrapText="1"/>
    </xf>
    <xf numFmtId="165" fontId="51" fillId="0" borderId="122" xfId="21" quotePrefix="1" applyFont="1" applyFill="1" applyBorder="1" applyAlignment="1">
      <alignment horizontal="left" vertical="center" wrapText="1"/>
    </xf>
    <xf numFmtId="165" fontId="51" fillId="0" borderId="123" xfId="21" quotePrefix="1" applyFont="1" applyFill="1" applyBorder="1" applyAlignment="1">
      <alignment horizontal="left" vertical="center" wrapText="1"/>
    </xf>
    <xf numFmtId="165" fontId="1" fillId="0" borderId="0" xfId="61" applyFill="1" applyAlignment="1">
      <alignment horizontal="center"/>
    </xf>
    <xf numFmtId="165" fontId="51" fillId="0" borderId="54" xfId="21" quotePrefix="1" applyFont="1" applyFill="1" applyBorder="1" applyAlignment="1">
      <alignment horizontal="left" vertical="center" wrapText="1"/>
    </xf>
    <xf numFmtId="165" fontId="51" fillId="0" borderId="108" xfId="21" quotePrefix="1" applyFont="1" applyFill="1" applyBorder="1" applyAlignment="1">
      <alignment horizontal="left" vertical="center" wrapText="1"/>
    </xf>
    <xf numFmtId="165" fontId="51" fillId="0" borderId="37" xfId="21" quotePrefix="1" applyFont="1" applyFill="1" applyBorder="1" applyAlignment="1">
      <alignment horizontal="left" vertical="center" wrapText="1"/>
    </xf>
    <xf numFmtId="165" fontId="52" fillId="62" borderId="31" xfId="61" applyFont="1" applyFill="1" applyBorder="1" applyAlignment="1">
      <alignment horizontal="center" vertical="center" wrapText="1"/>
    </xf>
    <xf numFmtId="165" fontId="52" fillId="38" borderId="83" xfId="61" applyFont="1" applyFill="1" applyBorder="1" applyAlignment="1">
      <alignment horizontal="center" vertical="center" wrapText="1"/>
    </xf>
    <xf numFmtId="165" fontId="52" fillId="38" borderId="65" xfId="61" applyFont="1" applyFill="1" applyBorder="1" applyAlignment="1">
      <alignment horizontal="center" vertical="center" wrapText="1"/>
    </xf>
    <xf numFmtId="165" fontId="52" fillId="38" borderId="81" xfId="61" applyFont="1" applyFill="1" applyBorder="1" applyAlignment="1">
      <alignment horizontal="center" vertical="center" wrapText="1"/>
    </xf>
    <xf numFmtId="165" fontId="52" fillId="38" borderId="30" xfId="61" applyFont="1" applyFill="1" applyBorder="1" applyAlignment="1">
      <alignment horizontal="center" vertical="center" wrapText="1"/>
    </xf>
    <xf numFmtId="165" fontId="59" fillId="49" borderId="31" xfId="61" applyFont="1" applyFill="1" applyBorder="1" applyAlignment="1">
      <alignment horizontal="center" vertical="center" wrapText="1"/>
    </xf>
    <xf numFmtId="165" fontId="59" fillId="49" borderId="57" xfId="61" applyFont="1" applyFill="1" applyBorder="1" applyAlignment="1">
      <alignment horizontal="center" vertical="center" wrapText="1"/>
    </xf>
    <xf numFmtId="165" fontId="59" fillId="49" borderId="34" xfId="61" applyFont="1" applyFill="1" applyBorder="1" applyAlignment="1">
      <alignment horizontal="center" vertical="center" wrapText="1"/>
    </xf>
    <xf numFmtId="165" fontId="52" fillId="64" borderId="80" xfId="61" applyFont="1" applyFill="1" applyBorder="1" applyAlignment="1">
      <alignment horizontal="center" vertical="center" wrapText="1"/>
    </xf>
    <xf numFmtId="165" fontId="52" fillId="64" borderId="67" xfId="61" applyFont="1" applyFill="1" applyBorder="1" applyAlignment="1">
      <alignment horizontal="center" vertical="center" wrapText="1"/>
    </xf>
    <xf numFmtId="165" fontId="52" fillId="64" borderId="83" xfId="61" applyFont="1" applyFill="1" applyBorder="1" applyAlignment="1">
      <alignment horizontal="center" vertical="center" wrapText="1"/>
    </xf>
    <xf numFmtId="165" fontId="52" fillId="56" borderId="82" xfId="61" applyFont="1" applyFill="1" applyBorder="1" applyAlignment="1">
      <alignment horizontal="center" vertical="center" wrapText="1"/>
    </xf>
    <xf numFmtId="165" fontId="52" fillId="56" borderId="31" xfId="61" applyFont="1" applyFill="1" applyBorder="1" applyAlignment="1">
      <alignment horizontal="center" vertical="center" wrapText="1"/>
    </xf>
    <xf numFmtId="165" fontId="52" fillId="38" borderId="120" xfId="61" applyFont="1" applyFill="1" applyBorder="1" applyAlignment="1">
      <alignment horizontal="center" vertical="center" wrapText="1"/>
    </xf>
    <xf numFmtId="165" fontId="52" fillId="38" borderId="37" xfId="61" applyFont="1" applyFill="1" applyBorder="1" applyAlignment="1">
      <alignment horizontal="center" vertical="center" wrapText="1"/>
    </xf>
    <xf numFmtId="165" fontId="52" fillId="48" borderId="82" xfId="61" applyFont="1" applyFill="1" applyBorder="1" applyAlignment="1">
      <alignment horizontal="center" vertical="center" wrapText="1"/>
    </xf>
    <xf numFmtId="165" fontId="52" fillId="48" borderId="31" xfId="61" applyFont="1" applyFill="1" applyBorder="1" applyAlignment="1">
      <alignment horizontal="center" vertical="center" wrapText="1"/>
    </xf>
    <xf numFmtId="165" fontId="52" fillId="62" borderId="61" xfId="61" applyFont="1" applyFill="1" applyBorder="1" applyAlignment="1">
      <alignment horizontal="center" vertical="center" wrapText="1"/>
    </xf>
    <xf numFmtId="165" fontId="52" fillId="45" borderId="114" xfId="61" applyFont="1" applyFill="1" applyBorder="1" applyAlignment="1">
      <alignment horizontal="center" vertical="center" wrapText="1"/>
    </xf>
    <xf numFmtId="165" fontId="52" fillId="45" borderId="115" xfId="61" applyFont="1" applyFill="1" applyBorder="1" applyAlignment="1">
      <alignment horizontal="center" vertical="center" wrapText="1"/>
    </xf>
    <xf numFmtId="165" fontId="52" fillId="45" borderId="116" xfId="61" applyFont="1" applyFill="1" applyBorder="1" applyAlignment="1">
      <alignment horizontal="center" vertical="center" wrapText="1"/>
    </xf>
    <xf numFmtId="165" fontId="52" fillId="48" borderId="67" xfId="61" applyFont="1" applyFill="1" applyBorder="1" applyAlignment="1">
      <alignment horizontal="center" vertical="center" wrapText="1"/>
    </xf>
    <xf numFmtId="165" fontId="52" fillId="48" borderId="61" xfId="61" applyFont="1" applyFill="1" applyBorder="1" applyAlignment="1">
      <alignment horizontal="center" vertical="center" wrapText="1"/>
    </xf>
    <xf numFmtId="165" fontId="52" fillId="56" borderId="67" xfId="61" applyFont="1" applyFill="1" applyBorder="1" applyAlignment="1">
      <alignment horizontal="center" vertical="center" wrapText="1"/>
    </xf>
    <xf numFmtId="165" fontId="52" fillId="56" borderId="61" xfId="61" applyFont="1" applyFill="1" applyBorder="1" applyAlignment="1">
      <alignment horizontal="center" vertical="center" wrapText="1"/>
    </xf>
    <xf numFmtId="165" fontId="52" fillId="45" borderId="79" xfId="61" applyFont="1" applyFill="1" applyBorder="1" applyAlignment="1">
      <alignment horizontal="center" vertical="center" wrapText="1"/>
    </xf>
    <xf numFmtId="165" fontId="52" fillId="45" borderId="60" xfId="61" applyFont="1" applyFill="1" applyBorder="1" applyAlignment="1">
      <alignment horizontal="center" vertical="center" wrapText="1"/>
    </xf>
    <xf numFmtId="165" fontId="52" fillId="38" borderId="109" xfId="61" applyFont="1" applyFill="1" applyBorder="1" applyAlignment="1">
      <alignment horizontal="center" vertical="center" wrapText="1"/>
    </xf>
    <xf numFmtId="165" fontId="52" fillId="38" borderId="14" xfId="61" applyFont="1" applyFill="1" applyBorder="1" applyAlignment="1">
      <alignment horizontal="center" vertical="center" wrapText="1"/>
    </xf>
    <xf numFmtId="165" fontId="52" fillId="38" borderId="82" xfId="61" applyFont="1" applyFill="1" applyBorder="1" applyAlignment="1">
      <alignment horizontal="center" vertical="center" wrapText="1"/>
    </xf>
    <xf numFmtId="165" fontId="52" fillId="38" borderId="111" xfId="61" applyFont="1" applyFill="1" applyBorder="1" applyAlignment="1">
      <alignment horizontal="center" vertical="center" wrapText="1"/>
    </xf>
    <xf numFmtId="165" fontId="52" fillId="38" borderId="80" xfId="61" applyFont="1" applyFill="1" applyBorder="1" applyAlignment="1">
      <alignment horizontal="center" vertical="center" wrapText="1"/>
    </xf>
    <xf numFmtId="165" fontId="52" fillId="45" borderId="97" xfId="61" applyFont="1" applyFill="1" applyBorder="1" applyAlignment="1">
      <alignment horizontal="center" vertical="center" wrapText="1"/>
    </xf>
    <xf numFmtId="165" fontId="52" fillId="45" borderId="102" xfId="61" applyFont="1" applyFill="1" applyBorder="1" applyAlignment="1">
      <alignment horizontal="center" vertical="center" wrapText="1"/>
    </xf>
    <xf numFmtId="165" fontId="52" fillId="45" borderId="110" xfId="61" applyFont="1" applyFill="1" applyBorder="1" applyAlignment="1">
      <alignment horizontal="center" vertical="center" wrapText="1"/>
    </xf>
    <xf numFmtId="165" fontId="52" fillId="56" borderId="112" xfId="61" applyFont="1" applyFill="1" applyBorder="1" applyAlignment="1">
      <alignment horizontal="center" vertical="center" wrapText="1"/>
    </xf>
    <xf numFmtId="165" fontId="52" fillId="56" borderId="113" xfId="61" applyFont="1" applyFill="1" applyBorder="1" applyAlignment="1">
      <alignment horizontal="center" vertical="center" wrapText="1"/>
    </xf>
    <xf numFmtId="165" fontId="52" fillId="48" borderId="114" xfId="61" applyFont="1" applyFill="1" applyBorder="1" applyAlignment="1">
      <alignment horizontal="center" vertical="center" wrapText="1"/>
    </xf>
    <xf numFmtId="165" fontId="52" fillId="48" borderId="116" xfId="61" applyFont="1" applyFill="1" applyBorder="1" applyAlignment="1">
      <alignment horizontal="center" vertical="center" wrapText="1"/>
    </xf>
    <xf numFmtId="165" fontId="60" fillId="49" borderId="17" xfId="61" applyFont="1" applyFill="1" applyBorder="1" applyAlignment="1">
      <alignment horizontal="center" vertical="center"/>
    </xf>
    <xf numFmtId="165" fontId="60" fillId="49" borderId="38" xfId="61" applyFont="1" applyFill="1" applyBorder="1" applyAlignment="1">
      <alignment horizontal="center" vertical="center"/>
    </xf>
    <xf numFmtId="165" fontId="60" fillId="49" borderId="78" xfId="61" applyFont="1" applyFill="1" applyBorder="1" applyAlignment="1">
      <alignment horizontal="center" vertical="center"/>
    </xf>
    <xf numFmtId="165" fontId="60" fillId="49" borderId="54" xfId="61" applyFont="1" applyFill="1" applyBorder="1" applyAlignment="1">
      <alignment horizontal="center" vertical="center" wrapText="1"/>
    </xf>
    <xf numFmtId="165" fontId="60" fillId="49" borderId="108" xfId="61" applyFont="1" applyFill="1" applyBorder="1" applyAlignment="1">
      <alignment horizontal="center" vertical="center" wrapText="1"/>
    </xf>
    <xf numFmtId="165" fontId="60" fillId="49" borderId="37" xfId="61" applyFont="1" applyFill="1" applyBorder="1" applyAlignment="1">
      <alignment horizontal="center" vertical="center" wrapText="1"/>
    </xf>
    <xf numFmtId="165" fontId="28" fillId="58" borderId="79" xfId="61" applyFont="1" applyFill="1" applyBorder="1" applyAlignment="1">
      <alignment horizontal="center" vertical="center" wrapText="1"/>
    </xf>
    <xf numFmtId="165" fontId="28" fillId="58" borderId="60" xfId="61" applyFont="1" applyFill="1" applyBorder="1" applyAlignment="1">
      <alignment horizontal="center" vertical="center" wrapText="1"/>
    </xf>
    <xf numFmtId="165" fontId="80" fillId="57" borderId="31" xfId="61" applyFont="1" applyFill="1" applyBorder="1" applyAlignment="1">
      <alignment horizontal="center" vertical="center" wrapText="1"/>
    </xf>
    <xf numFmtId="165" fontId="80" fillId="57" borderId="57" xfId="61" applyFont="1" applyFill="1" applyBorder="1" applyAlignment="1">
      <alignment horizontal="center" vertical="center" wrapText="1"/>
    </xf>
    <xf numFmtId="165" fontId="80" fillId="57" borderId="34" xfId="61" applyFont="1" applyFill="1" applyBorder="1" applyAlignment="1">
      <alignment horizontal="center" vertical="center" wrapText="1"/>
    </xf>
    <xf numFmtId="165" fontId="28" fillId="49" borderId="81" xfId="61" applyFont="1" applyFill="1" applyBorder="1" applyAlignment="1">
      <alignment horizontal="center" vertical="center" wrapText="1"/>
    </xf>
    <xf numFmtId="165" fontId="28" fillId="49" borderId="30" xfId="61" applyFont="1" applyFill="1" applyBorder="1" applyAlignment="1">
      <alignment horizontal="center" vertical="center" wrapText="1"/>
    </xf>
    <xf numFmtId="165" fontId="28" fillId="49" borderId="67" xfId="61" applyFont="1" applyFill="1" applyBorder="1" applyAlignment="1">
      <alignment horizontal="center" vertical="center" wrapText="1"/>
    </xf>
    <xf numFmtId="165" fontId="28" fillId="49" borderId="83" xfId="61" applyFont="1" applyFill="1" applyBorder="1" applyAlignment="1">
      <alignment horizontal="center" vertical="center" wrapText="1"/>
    </xf>
    <xf numFmtId="165" fontId="28" fillId="35" borderId="67" xfId="61" applyFont="1" applyFill="1" applyBorder="1" applyAlignment="1">
      <alignment horizontal="center" vertical="center" wrapText="1"/>
    </xf>
    <xf numFmtId="165" fontId="28" fillId="35" borderId="61" xfId="61" applyFont="1" applyFill="1" applyBorder="1" applyAlignment="1">
      <alignment horizontal="center" vertical="center" wrapText="1"/>
    </xf>
    <xf numFmtId="165" fontId="28" fillId="0" borderId="83" xfId="61" applyFont="1" applyFill="1" applyBorder="1" applyAlignment="1">
      <alignment horizontal="center" vertical="center" wrapText="1"/>
    </xf>
    <xf numFmtId="165" fontId="28" fillId="0" borderId="81" xfId="61" applyFont="1" applyFill="1" applyBorder="1" applyAlignment="1">
      <alignment horizontal="center" vertical="center" wrapText="1"/>
    </xf>
    <xf numFmtId="165" fontId="81" fillId="56" borderId="67" xfId="61" applyFont="1" applyFill="1" applyBorder="1" applyAlignment="1">
      <alignment horizontal="center" vertical="center" wrapText="1"/>
    </xf>
    <xf numFmtId="165" fontId="81" fillId="56" borderId="61" xfId="61" applyFont="1" applyFill="1" applyBorder="1" applyAlignment="1">
      <alignment horizontal="center" vertical="center" wrapText="1"/>
    </xf>
    <xf numFmtId="165" fontId="28" fillId="48" borderId="83" xfId="61" applyFont="1" applyFill="1" applyBorder="1" applyAlignment="1">
      <alignment horizontal="center" vertical="center" wrapText="1"/>
    </xf>
    <xf numFmtId="165" fontId="28" fillId="48" borderId="81" xfId="61" applyFont="1" applyFill="1" applyBorder="1" applyAlignment="1">
      <alignment horizontal="center" vertical="center" wrapText="1"/>
    </xf>
    <xf numFmtId="165" fontId="28" fillId="48" borderId="67" xfId="61" applyFont="1" applyFill="1" applyBorder="1" applyAlignment="1">
      <alignment horizontal="center" vertical="center" wrapText="1"/>
    </xf>
    <xf numFmtId="165" fontId="28" fillId="48" borderId="61" xfId="61" applyFont="1" applyFill="1" applyBorder="1" applyAlignment="1">
      <alignment horizontal="center" vertical="center" wrapText="1"/>
    </xf>
    <xf numFmtId="165" fontId="28" fillId="49" borderId="65" xfId="61" applyFont="1" applyFill="1" applyBorder="1" applyAlignment="1">
      <alignment horizontal="center" vertical="center" wrapText="1"/>
    </xf>
    <xf numFmtId="165" fontId="28" fillId="59" borderId="80" xfId="61" applyFont="1" applyFill="1" applyBorder="1" applyAlignment="1">
      <alignment horizontal="center" vertical="center" wrapText="1"/>
    </xf>
    <xf numFmtId="165" fontId="28" fillId="59" borderId="81" xfId="61" applyFont="1" applyFill="1" applyBorder="1" applyAlignment="1">
      <alignment horizontal="center" vertical="center" wrapText="1"/>
    </xf>
    <xf numFmtId="165" fontId="28" fillId="59" borderId="67" xfId="61" applyFont="1" applyFill="1" applyBorder="1" applyAlignment="1">
      <alignment horizontal="center" vertical="center" wrapText="1"/>
    </xf>
    <xf numFmtId="165" fontId="28" fillId="59" borderId="61" xfId="61" applyFont="1" applyFill="1" applyBorder="1" applyAlignment="1">
      <alignment horizontal="center" vertical="center" wrapText="1"/>
    </xf>
    <xf numFmtId="165" fontId="40" fillId="0" borderId="0" xfId="61" applyFont="1" applyAlignment="1">
      <alignment horizontal="center" vertical="center"/>
    </xf>
    <xf numFmtId="165" fontId="40" fillId="0" borderId="0" xfId="61" applyFont="1" applyAlignment="1">
      <alignment horizontal="center"/>
    </xf>
    <xf numFmtId="165" fontId="82" fillId="55" borderId="0" xfId="61" applyFont="1" applyFill="1" applyAlignment="1">
      <alignment horizontal="center" vertical="center"/>
    </xf>
    <xf numFmtId="165" fontId="64" fillId="48" borderId="112" xfId="61" applyFont="1" applyFill="1" applyBorder="1" applyAlignment="1">
      <alignment horizontal="center" vertical="center" wrapText="1"/>
    </xf>
    <xf numFmtId="165" fontId="64" fillId="48" borderId="113" xfId="61" applyFont="1" applyFill="1" applyBorder="1" applyAlignment="1">
      <alignment horizontal="center" vertical="center" wrapText="1"/>
    </xf>
    <xf numFmtId="165" fontId="64" fillId="35" borderId="83" xfId="61" applyFont="1" applyFill="1" applyBorder="1" applyAlignment="1">
      <alignment horizontal="center" vertical="center" wrapText="1"/>
    </xf>
    <xf numFmtId="165" fontId="64" fillId="35" borderId="81" xfId="61" applyFont="1" applyFill="1" applyBorder="1" applyAlignment="1">
      <alignment horizontal="center" vertical="center" wrapText="1"/>
    </xf>
    <xf numFmtId="165" fontId="64" fillId="35" borderId="67" xfId="61" applyFont="1" applyFill="1" applyBorder="1" applyAlignment="1">
      <alignment horizontal="center" vertical="center" wrapText="1"/>
    </xf>
    <xf numFmtId="165" fontId="64" fillId="35" borderId="61" xfId="61" applyFont="1" applyFill="1" applyBorder="1" applyAlignment="1">
      <alignment horizontal="center" vertical="center" wrapText="1"/>
    </xf>
    <xf numFmtId="165" fontId="67" fillId="0" borderId="0" xfId="0" applyFont="1" applyAlignment="1">
      <alignment horizontal="center"/>
    </xf>
    <xf numFmtId="165" fontId="64" fillId="42" borderId="109" xfId="61" applyFont="1" applyFill="1" applyBorder="1" applyAlignment="1">
      <alignment horizontal="center" vertical="center" wrapText="1"/>
    </xf>
    <xf numFmtId="165" fontId="64" fillId="42" borderId="14" xfId="61" applyFont="1" applyFill="1" applyBorder="1" applyAlignment="1">
      <alignment horizontal="center" vertical="center" wrapText="1"/>
    </xf>
    <xf numFmtId="165" fontId="64" fillId="42" borderId="82" xfId="61" applyFont="1" applyFill="1" applyBorder="1" applyAlignment="1">
      <alignment horizontal="center" vertical="center" wrapText="1"/>
    </xf>
    <xf numFmtId="165" fontId="64" fillId="42" borderId="111" xfId="61" applyFont="1" applyFill="1" applyBorder="1" applyAlignment="1">
      <alignment horizontal="center" vertical="center" wrapText="1"/>
    </xf>
    <xf numFmtId="165" fontId="64" fillId="42" borderId="80" xfId="61" applyFont="1" applyFill="1" applyBorder="1" applyAlignment="1">
      <alignment horizontal="center" vertical="center" wrapText="1"/>
    </xf>
    <xf numFmtId="165" fontId="64" fillId="36" borderId="81" xfId="61" applyFont="1" applyFill="1" applyBorder="1" applyAlignment="1">
      <alignment horizontal="center" vertical="center" wrapText="1"/>
    </xf>
    <xf numFmtId="165" fontId="64" fillId="36" borderId="112" xfId="61" applyFont="1" applyFill="1" applyBorder="1" applyAlignment="1">
      <alignment horizontal="center" vertical="center" wrapText="1"/>
    </xf>
    <xf numFmtId="165" fontId="64" fillId="36" borderId="113" xfId="61" applyFont="1" applyFill="1" applyBorder="1" applyAlignment="1">
      <alignment horizontal="center" vertical="center" wrapText="1"/>
    </xf>
    <xf numFmtId="165" fontId="64" fillId="48" borderId="83" xfId="61" applyFont="1" applyFill="1" applyBorder="1" applyAlignment="1">
      <alignment horizontal="center" vertical="center" wrapText="1"/>
    </xf>
    <xf numFmtId="165" fontId="64" fillId="48" borderId="81" xfId="61" applyFont="1" applyFill="1" applyBorder="1" applyAlignment="1">
      <alignment horizontal="center" vertical="center" wrapText="1"/>
    </xf>
    <xf numFmtId="165" fontId="64" fillId="40" borderId="114" xfId="61" applyFont="1" applyFill="1" applyBorder="1" applyAlignment="1">
      <alignment horizontal="center" vertical="center" wrapText="1"/>
    </xf>
    <xf numFmtId="165" fontId="64" fillId="40" borderId="115" xfId="61" applyFont="1" applyFill="1" applyBorder="1" applyAlignment="1">
      <alignment horizontal="center" vertical="center" wrapText="1"/>
    </xf>
    <xf numFmtId="165" fontId="64" fillId="40" borderId="116" xfId="61" applyFont="1" applyFill="1" applyBorder="1" applyAlignment="1">
      <alignment horizontal="center" vertical="center" wrapText="1"/>
    </xf>
    <xf numFmtId="165" fontId="64" fillId="36" borderId="83" xfId="61" applyFont="1" applyFill="1" applyBorder="1" applyAlignment="1">
      <alignment horizontal="center" vertical="center" wrapText="1"/>
    </xf>
    <xf numFmtId="165" fontId="64" fillId="36" borderId="67" xfId="61" applyFont="1" applyFill="1" applyBorder="1" applyAlignment="1">
      <alignment horizontal="center" vertical="center" wrapText="1"/>
    </xf>
    <xf numFmtId="165" fontId="64" fillId="36" borderId="61" xfId="61" applyFont="1" applyFill="1" applyBorder="1" applyAlignment="1">
      <alignment horizontal="center" vertical="center" wrapText="1"/>
    </xf>
    <xf numFmtId="165" fontId="64" fillId="42" borderId="117" xfId="61" applyFont="1" applyFill="1" applyBorder="1" applyAlignment="1">
      <alignment horizontal="center" vertical="center" wrapText="1"/>
    </xf>
    <xf numFmtId="165" fontId="64" fillId="42" borderId="118" xfId="61" applyFont="1" applyFill="1" applyBorder="1" applyAlignment="1">
      <alignment horizontal="center" vertical="center" wrapText="1"/>
    </xf>
    <xf numFmtId="165" fontId="68" fillId="35" borderId="112" xfId="61" applyFont="1" applyFill="1" applyBorder="1" applyAlignment="1">
      <alignment horizontal="center" vertical="center" wrapText="1"/>
    </xf>
    <xf numFmtId="165" fontId="68" fillId="35" borderId="113" xfId="61" applyFont="1" applyFill="1" applyBorder="1" applyAlignment="1">
      <alignment horizontal="center" vertical="center" wrapText="1"/>
    </xf>
    <xf numFmtId="165" fontId="70" fillId="0" borderId="156" xfId="0" applyFont="1" applyBorder="1" applyAlignment="1">
      <alignment horizontal="center"/>
    </xf>
    <xf numFmtId="165" fontId="70" fillId="37" borderId="124" xfId="0" applyFont="1" applyFill="1" applyBorder="1" applyAlignment="1">
      <alignment horizontal="center" wrapText="1"/>
    </xf>
    <xf numFmtId="165" fontId="70" fillId="37" borderId="125" xfId="0" applyFont="1" applyFill="1" applyBorder="1" applyAlignment="1">
      <alignment horizontal="center" wrapText="1"/>
    </xf>
    <xf numFmtId="165" fontId="70" fillId="37" borderId="126" xfId="0" applyFont="1" applyFill="1" applyBorder="1" applyAlignment="1">
      <alignment horizontal="center" wrapText="1"/>
    </xf>
    <xf numFmtId="165" fontId="70" fillId="37" borderId="143" xfId="0" applyFont="1" applyFill="1" applyBorder="1" applyAlignment="1">
      <alignment horizontal="center" wrapText="1"/>
    </xf>
    <xf numFmtId="165" fontId="70" fillId="37" borderId="144" xfId="0" applyFont="1" applyFill="1" applyBorder="1" applyAlignment="1">
      <alignment horizontal="center" wrapText="1"/>
    </xf>
    <xf numFmtId="165" fontId="70" fillId="37" borderId="145" xfId="0" applyFont="1" applyFill="1" applyBorder="1" applyAlignment="1">
      <alignment horizontal="center" wrapText="1"/>
    </xf>
    <xf numFmtId="165" fontId="70" fillId="37" borderId="146" xfId="0" applyFont="1" applyFill="1" applyBorder="1" applyAlignment="1">
      <alignment horizontal="center" wrapText="1"/>
    </xf>
    <xf numFmtId="165" fontId="70" fillId="37" borderId="147" xfId="0" applyFont="1" applyFill="1" applyBorder="1" applyAlignment="1">
      <alignment horizontal="center" wrapText="1"/>
    </xf>
    <xf numFmtId="165" fontId="70" fillId="37" borderId="148" xfId="0" applyFont="1" applyFill="1" applyBorder="1" applyAlignment="1">
      <alignment horizontal="center" wrapText="1"/>
    </xf>
    <xf numFmtId="165" fontId="70" fillId="50" borderId="146" xfId="0" applyFont="1" applyFill="1" applyBorder="1" applyAlignment="1">
      <alignment horizontal="center" wrapText="1"/>
    </xf>
    <xf numFmtId="165" fontId="70" fillId="50" borderId="147" xfId="0" applyFont="1" applyFill="1" applyBorder="1" applyAlignment="1">
      <alignment horizontal="center" wrapText="1"/>
    </xf>
    <xf numFmtId="165" fontId="70" fillId="50" borderId="148" xfId="0" applyFont="1" applyFill="1" applyBorder="1" applyAlignment="1">
      <alignment horizontal="center" wrapText="1"/>
    </xf>
    <xf numFmtId="165" fontId="71" fillId="51" borderId="149" xfId="0" applyFont="1" applyFill="1" applyBorder="1" applyAlignment="1">
      <alignment horizontal="center" wrapText="1"/>
    </xf>
    <xf numFmtId="165" fontId="71" fillId="51" borderId="129" xfId="0" applyFont="1" applyFill="1" applyBorder="1" applyAlignment="1">
      <alignment horizontal="center" wrapText="1"/>
    </xf>
    <xf numFmtId="165" fontId="71" fillId="51" borderId="128" xfId="0" applyFont="1" applyFill="1" applyBorder="1" applyAlignment="1">
      <alignment horizontal="center" wrapText="1"/>
    </xf>
    <xf numFmtId="165" fontId="70" fillId="51" borderId="150" xfId="0" applyFont="1" applyFill="1" applyBorder="1" applyAlignment="1">
      <alignment horizontal="center" wrapText="1"/>
    </xf>
    <xf numFmtId="165" fontId="70" fillId="51" borderId="96" xfId="0" applyFont="1" applyFill="1" applyBorder="1" applyAlignment="1">
      <alignment horizontal="center" wrapText="1"/>
    </xf>
    <xf numFmtId="165" fontId="70" fillId="51" borderId="151" xfId="0" applyFont="1" applyFill="1" applyBorder="1" applyAlignment="1">
      <alignment horizontal="center" wrapText="1"/>
    </xf>
    <xf numFmtId="165" fontId="71" fillId="51" borderId="152" xfId="0" applyFont="1" applyFill="1" applyBorder="1" applyAlignment="1">
      <alignment horizontal="center" wrapText="1"/>
    </xf>
    <xf numFmtId="165" fontId="71" fillId="51" borderId="130" xfId="0" applyFont="1" applyFill="1" applyBorder="1" applyAlignment="1">
      <alignment horizontal="center" wrapText="1"/>
    </xf>
    <xf numFmtId="165" fontId="71" fillId="51" borderId="153" xfId="0" applyFont="1" applyFill="1" applyBorder="1" applyAlignment="1">
      <alignment horizontal="center" wrapText="1"/>
    </xf>
    <xf numFmtId="165" fontId="71" fillId="51" borderId="154" xfId="0" applyFont="1" applyFill="1" applyBorder="1" applyAlignment="1">
      <alignment horizontal="center" wrapText="1"/>
    </xf>
    <xf numFmtId="165" fontId="71" fillId="51" borderId="131" xfId="0" applyFont="1" applyFill="1" applyBorder="1" applyAlignment="1">
      <alignment horizontal="center" wrapText="1"/>
    </xf>
    <xf numFmtId="165" fontId="71" fillId="51" borderId="155" xfId="0" applyFont="1" applyFill="1" applyBorder="1" applyAlignment="1">
      <alignment horizontal="center" wrapText="1"/>
    </xf>
    <xf numFmtId="165" fontId="71" fillId="51" borderId="131" xfId="0" applyFont="1" applyFill="1" applyBorder="1" applyAlignment="1">
      <alignment horizontal="center" textRotation="90" wrapText="1"/>
    </xf>
    <xf numFmtId="165" fontId="71" fillId="51" borderId="155" xfId="0" applyFont="1" applyFill="1" applyBorder="1" applyAlignment="1">
      <alignment horizontal="center" textRotation="90" wrapText="1"/>
    </xf>
    <xf numFmtId="165" fontId="70" fillId="37" borderId="146" xfId="0" applyFont="1" applyFill="1" applyBorder="1" applyAlignment="1">
      <alignment horizontal="center"/>
    </xf>
    <xf numFmtId="165" fontId="70" fillId="37" borderId="147" xfId="0" applyFont="1" applyFill="1" applyBorder="1" applyAlignment="1">
      <alignment horizontal="center"/>
    </xf>
  </cellXfs>
  <cellStyles count="8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ORDA PERALES ROMEL……….880" xfId="19"/>
    <cellStyle name="BORDA PERALES ROMEL……….880 2" xfId="20"/>
    <cellStyle name="BORDA PERALES ROMEL……….880 3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0" xfId="25"/>
    <cellStyle name="Encabezado 4" xfId="26" builtinId="19" customBuiltin="1"/>
    <cellStyle name="Énfasis 1" xfId="27"/>
    <cellStyle name="Énfasis 2" xfId="28"/>
    <cellStyle name="Énfasis 3" xfId="29"/>
    <cellStyle name="Énfasis1" xfId="30" builtinId="29" customBuiltin="1"/>
    <cellStyle name="Énfasis1 - 20%" xfId="31"/>
    <cellStyle name="Énfasis1 - 40%" xfId="32"/>
    <cellStyle name="Énfasis1 - 60%" xfId="33"/>
    <cellStyle name="Énfasis2" xfId="34" builtinId="33" customBuiltin="1"/>
    <cellStyle name="Énfasis2 - 20%" xfId="35"/>
    <cellStyle name="Énfasis2 - 40%" xfId="36"/>
    <cellStyle name="Énfasis2 - 60%" xfId="37"/>
    <cellStyle name="Énfasis3" xfId="38" builtinId="37" customBuiltin="1"/>
    <cellStyle name="Énfasis3 - 20%" xfId="39"/>
    <cellStyle name="Énfasis3 - 40%" xfId="40"/>
    <cellStyle name="Énfasis3 - 60%" xfId="41"/>
    <cellStyle name="Énfasis4" xfId="42" builtinId="41" customBuiltin="1"/>
    <cellStyle name="Énfasis4 - 20%" xfId="43"/>
    <cellStyle name="Énfasis4 - 40%" xfId="44"/>
    <cellStyle name="Énfasis4 - 60%" xfId="45"/>
    <cellStyle name="Énfasis5" xfId="46" builtinId="45" customBuiltin="1"/>
    <cellStyle name="Énfasis5 - 20%" xfId="47"/>
    <cellStyle name="Énfasis5 - 40%" xfId="48"/>
    <cellStyle name="Énfasis5 - 60%" xfId="49"/>
    <cellStyle name="Énfasis6" xfId="50" builtinId="49" customBuiltin="1"/>
    <cellStyle name="Énfasis6 - 20%" xfId="51"/>
    <cellStyle name="Énfasis6 - 40%" xfId="52"/>
    <cellStyle name="Énfasis6 - 60%" xfId="53"/>
    <cellStyle name="Entrada" xfId="54" builtinId="20" customBuiltin="1"/>
    <cellStyle name="Euro" xfId="55"/>
    <cellStyle name="Incorrecto" xfId="56" builtinId="27" customBuiltin="1"/>
    <cellStyle name="Millares_Xl0000000" xfId="57"/>
    <cellStyle name="Neutral" xfId="58" builtinId="28" customBuiltin="1"/>
    <cellStyle name="Normal" xfId="0" builtinId="0"/>
    <cellStyle name="Normal 14" xfId="59"/>
    <cellStyle name="Normal 2" xfId="60"/>
    <cellStyle name="Normal 2 2" xfId="61"/>
    <cellStyle name="Normal 2 2 2" xfId="62"/>
    <cellStyle name="Normal 2 3" xfId="63"/>
    <cellStyle name="Normal 2 3 2" xfId="64"/>
    <cellStyle name="Normal 2 4" xfId="65"/>
    <cellStyle name="Normal_03 MARZO" xfId="66"/>
    <cellStyle name="Normal_03 MARZO 2" xfId="67"/>
    <cellStyle name="Normal_20. Carga y Producción Judicial" xfId="68"/>
    <cellStyle name="Normal_20. Carga y Producción Judicial_1" xfId="69"/>
    <cellStyle name="Normal_20. Carga y Producción Judicial_2" xfId="70"/>
    <cellStyle name="Normal_20. Carga y Producción Judicial_3" xfId="71"/>
    <cellStyle name="Notas" xfId="72" builtinId="10" customBuiltin="1"/>
    <cellStyle name="Porcentaje 2" xfId="73"/>
    <cellStyle name="Porcentual 2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ítulo" xfId="78" builtinId="15" customBuiltin="1"/>
    <cellStyle name="Título 2" xfId="79" builtinId="17" customBuiltin="1"/>
    <cellStyle name="Título 3" xfId="80" builtinId="18" customBuiltin="1"/>
    <cellStyle name="Título de hoja" xfId="81"/>
    <cellStyle name="Total" xfId="82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TOTAL EJECUCIÓN PRESUPUESTAL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2010-11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Calibri"/>
                <a:cs typeface="Calibri"/>
              </a:rPr>
              <a:t>(Millones de Nuevos Soles)</a:t>
            </a:r>
          </a:p>
        </c:rich>
      </c:tx>
    </c:title>
    <c:plotArea>
      <c:layout>
        <c:manualLayout>
          <c:layoutTarget val="inner"/>
          <c:xMode val="edge"/>
          <c:yMode val="edge"/>
          <c:x val="0.11140242805191362"/>
          <c:y val="0.19689752226194487"/>
          <c:w val="0.83551821038935004"/>
          <c:h val="0.59414690928165514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7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8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9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1.6487757191162961E-3"/>
                  <c:y val="-1.1142518292484943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-1.6487757191162552E-3"/>
                  <c:y val="-1.392814786560456E-2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0"/>
                  <c:y val="-1.1142518292484943E-2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 val="0"/>
                  <c:y val="-1.671377743872568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'3. Ejecución Pptal Fuentes.'!$D$80:$D$99</c:f>
              <c:strCache>
                <c:ptCount val="20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</c:strCache>
            </c:strRef>
          </c:cat>
          <c:val>
            <c:numRef>
              <c:f>'3. Ejecución Pptal Fuentes.'!$E$80:$E$99</c:f>
              <c:numCache>
                <c:formatCode>0.0</c:formatCode>
                <c:ptCount val="20"/>
                <c:pt idx="0">
                  <c:v>72.059905999999998</c:v>
                </c:pt>
                <c:pt idx="1">
                  <c:v>73.190010999999998</c:v>
                </c:pt>
                <c:pt idx="2">
                  <c:v>88.855312999999995</c:v>
                </c:pt>
                <c:pt idx="3">
                  <c:v>76.285433999999995</c:v>
                </c:pt>
                <c:pt idx="4">
                  <c:v>79.872392000000005</c:v>
                </c:pt>
                <c:pt idx="5">
                  <c:v>109.186836</c:v>
                </c:pt>
                <c:pt idx="6">
                  <c:v>118.64699400000001</c:v>
                </c:pt>
                <c:pt idx="7">
                  <c:v>95.262722999999994</c:v>
                </c:pt>
                <c:pt idx="8">
                  <c:v>121.43264499999999</c:v>
                </c:pt>
                <c:pt idx="9">
                  <c:v>199.150533</c:v>
                </c:pt>
                <c:pt idx="10">
                  <c:v>77.710758999999996</c:v>
                </c:pt>
                <c:pt idx="11">
                  <c:v>188.401284</c:v>
                </c:pt>
                <c:pt idx="12">
                  <c:v>75.037952360000006</c:v>
                </c:pt>
                <c:pt idx="13">
                  <c:v>76.858022450000007</c:v>
                </c:pt>
                <c:pt idx="14">
                  <c:v>89.92422096</c:v>
                </c:pt>
                <c:pt idx="15">
                  <c:v>102.47203928</c:v>
                </c:pt>
                <c:pt idx="16">
                  <c:v>84.372476890000002</c:v>
                </c:pt>
                <c:pt idx="17">
                  <c:v>88.91274353</c:v>
                </c:pt>
                <c:pt idx="18">
                  <c:v>130.095</c:v>
                </c:pt>
                <c:pt idx="19">
                  <c:v>84.34</c:v>
                </c:pt>
              </c:numCache>
            </c:numRef>
          </c:val>
        </c:ser>
        <c:gapWidth val="30"/>
        <c:overlap val="-38"/>
        <c:axId val="207398400"/>
        <c:axId val="207399936"/>
      </c:barChart>
      <c:catAx>
        <c:axId val="2073984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7399936"/>
        <c:crosses val="autoZero"/>
        <c:auto val="1"/>
        <c:lblAlgn val="ctr"/>
        <c:lblOffset val="100"/>
      </c:catAx>
      <c:valAx>
        <c:axId val="207399936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7398400"/>
        <c:crosses val="autoZero"/>
        <c:crossBetween val="between"/>
        <c:majorUnit val="20"/>
      </c:valAx>
    </c:plotArea>
    <c:plotVisOnly val="1"/>
    <c:dispBlanksAs val="gap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SALAS SUPERIORES MIXTAS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2019</a:t>
            </a:r>
          </a:p>
        </c:rich>
      </c:tx>
      <c:layout>
        <c:manualLayout>
          <c:xMode val="edge"/>
          <c:yMode val="edge"/>
          <c:x val="0.18200189559638483"/>
          <c:y val="3.4967437943977143E-2"/>
        </c:manualLayout>
      </c:layout>
    </c:title>
    <c:plotArea>
      <c:layout>
        <c:manualLayout>
          <c:layoutTarget val="inner"/>
          <c:xMode val="edge"/>
          <c:yMode val="edge"/>
          <c:x val="3.1944487771928945E-2"/>
          <c:y val="0.30034129692832767"/>
          <c:w val="0.93611238079478476"/>
          <c:h val="0.5494880546075086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BOLETIN!$A$171:$A$171</c:f>
              <c:strCache>
                <c:ptCount val="1"/>
                <c:pt idx="0">
                  <c:v>Sala Mixta - Tarma</c:v>
                </c:pt>
              </c:strCache>
            </c:strRef>
          </c:cat>
          <c:val>
            <c:numRef>
              <c:f>BOLETIN!$B$171:$B$171</c:f>
              <c:numCache>
                <c:formatCode>#\ ###\ ##0</c:formatCode>
                <c:ptCount val="1"/>
                <c:pt idx="0">
                  <c:v>102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BOLETIN!$A$171:$A$171</c:f>
              <c:strCache>
                <c:ptCount val="1"/>
                <c:pt idx="0">
                  <c:v>Sala Mixta - Tarma</c:v>
                </c:pt>
              </c:strCache>
            </c:strRef>
          </c:cat>
          <c:val>
            <c:numRef>
              <c:f>BOLETIN!$M$171:$M$171</c:f>
              <c:numCache>
                <c:formatCode>#\ ###\ ##0</c:formatCode>
                <c:ptCount val="1"/>
                <c:pt idx="0">
                  <c:v>47</c:v>
                </c:pt>
              </c:numCache>
            </c:numRef>
          </c:val>
        </c:ser>
        <c:overlap val="-25"/>
        <c:axId val="291739136"/>
        <c:axId val="291740672"/>
      </c:barChart>
      <c:catAx>
        <c:axId val="2917391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1740672"/>
        <c:crosses val="autoZero"/>
        <c:auto val="1"/>
        <c:lblAlgn val="ctr"/>
        <c:lblOffset val="100"/>
      </c:catAx>
      <c:valAx>
        <c:axId val="291740672"/>
        <c:scaling>
          <c:orientation val="minMax"/>
        </c:scaling>
        <c:delete val="1"/>
        <c:axPos val="l"/>
        <c:numFmt formatCode="#\ ###\ ##0" sourceLinked="1"/>
        <c:tickLblPos val="nextTo"/>
        <c:crossAx val="29173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4785651793529"/>
          <c:y val="0.26671647272759846"/>
          <c:w val="0.50138961796442161"/>
          <c:h val="7.167235494880547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SALA CIVIL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2019</a:t>
            </a:r>
          </a:p>
        </c:rich>
      </c:tx>
      <c:layout>
        <c:manualLayout>
          <c:xMode val="edge"/>
          <c:yMode val="edge"/>
          <c:x val="0.15858239843913419"/>
          <c:y val="2.8488817538584416E-2"/>
        </c:manualLayout>
      </c:layout>
    </c:title>
    <c:plotArea>
      <c:layout>
        <c:manualLayout>
          <c:layoutTarget val="inner"/>
          <c:xMode val="edge"/>
          <c:yMode val="edge"/>
          <c:x val="2.9493695776527797E-2"/>
          <c:y val="0.2711601049868767"/>
          <c:w val="0.93628399499100756"/>
          <c:h val="0.579289856675574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dLbl>
              <c:idx val="0"/>
              <c:spPr/>
              <c:txPr>
                <a:bodyPr/>
                <a:lstStyle/>
                <a:p>
                  <a:pPr>
                    <a:defRPr lang="es-PE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BOLETIN!$A$136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BOLETIN!$B$136</c:f>
              <c:numCache>
                <c:formatCode>#\ ###\ ##0</c:formatCode>
                <c:ptCount val="1"/>
                <c:pt idx="0">
                  <c:v>684</c:v>
                </c:pt>
              </c:numCache>
            </c:numRef>
          </c:val>
        </c:ser>
        <c:ser>
          <c:idx val="1"/>
          <c:order val="1"/>
          <c:tx>
            <c:v>EXP.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BOLETIN!$A$136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BOLETIN!$M$136</c:f>
              <c:numCache>
                <c:formatCode>#\ ###\ ##0</c:formatCode>
                <c:ptCount val="1"/>
                <c:pt idx="0">
                  <c:v>191</c:v>
                </c:pt>
              </c:numCache>
            </c:numRef>
          </c:val>
        </c:ser>
        <c:overlap val="-25"/>
        <c:axId val="293865344"/>
        <c:axId val="293866880"/>
      </c:barChart>
      <c:catAx>
        <c:axId val="2938653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3866880"/>
        <c:crosses val="autoZero"/>
        <c:auto val="1"/>
        <c:lblAlgn val="ctr"/>
        <c:lblOffset val="100"/>
      </c:catAx>
      <c:valAx>
        <c:axId val="293866880"/>
        <c:scaling>
          <c:orientation val="minMax"/>
        </c:scaling>
        <c:delete val="1"/>
        <c:axPos val="l"/>
        <c:numFmt formatCode="#\ ###\ ##0" sourceLinked="1"/>
        <c:tickLblPos val="nextTo"/>
        <c:crossAx val="293865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7915434464497247"/>
          <c:y val="0.29240849748150438"/>
          <c:w val="0.50289104127470785"/>
          <c:h val="7.119775076659107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SALA LABORAL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 2019</a:t>
            </a:r>
          </a:p>
        </c:rich>
      </c:tx>
      <c:layout>
        <c:manualLayout>
          <c:xMode val="edge"/>
          <c:yMode val="edge"/>
          <c:x val="0.18362273119768824"/>
          <c:y val="7.1778982172682956E-2"/>
        </c:manualLayout>
      </c:layout>
    </c:title>
    <c:plotArea>
      <c:layout>
        <c:manualLayout>
          <c:layoutTarget val="inner"/>
          <c:xMode val="edge"/>
          <c:yMode val="edge"/>
          <c:x val="2.6058631921824206E-2"/>
          <c:y val="0.30844155844155829"/>
          <c:w val="0.94462540716612786"/>
          <c:h val="0.55194805194805263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dLbl>
              <c:idx val="0"/>
              <c:spPr/>
              <c:txPr>
                <a:bodyPr/>
                <a:lstStyle/>
                <a:p>
                  <a:pPr>
                    <a:defRPr lang="es-PE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BOLETIN!$B$134</c:f>
              <c:numCache>
                <c:formatCode>#\ ###\ ##0</c:formatCode>
                <c:ptCount val="1"/>
                <c:pt idx="0">
                  <c:v>146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BOLETIN!$M$134</c:f>
              <c:numCache>
                <c:formatCode>#\ ###\ ##0</c:formatCode>
                <c:ptCount val="1"/>
                <c:pt idx="0">
                  <c:v>87</c:v>
                </c:pt>
              </c:numCache>
            </c:numRef>
          </c:val>
        </c:ser>
        <c:ser>
          <c:idx val="2"/>
          <c:order val="2"/>
          <c:cat>
            <c:strLit>
              <c:ptCount val="1"/>
              <c:pt idx="0">
                <c:v>.</c:v>
              </c:pt>
            </c:strLit>
          </c:cat>
          <c:val>
            <c:numRef>
              <c:f>BOLETIN!$A$135</c:f>
              <c:numCache>
                <c:formatCode>_-* #,##0.00\ [$€]_-;\-* #,##0.00\ [$€]_-;_-* "-"??\ [$€]_-;_-@_-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3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BOLETIN!$B$135</c:f>
              <c:numCache>
                <c:formatCode>#\ ###\ ##0</c:formatCode>
                <c:ptCount val="1"/>
                <c:pt idx="0">
                  <c:v>1409</c:v>
                </c:pt>
              </c:numCache>
            </c:numRef>
          </c:val>
        </c:ser>
        <c:ser>
          <c:idx val="4"/>
          <c:order val="4"/>
          <c:spPr>
            <a:solidFill>
              <a:schemeClr val="accent5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BOLETIN!$M$135</c:f>
              <c:numCache>
                <c:formatCode>#\ ###\ ##0</c:formatCode>
                <c:ptCount val="1"/>
                <c:pt idx="0">
                  <c:v>220</c:v>
                </c:pt>
              </c:numCache>
            </c:numRef>
          </c:val>
        </c:ser>
        <c:overlap val="-25"/>
        <c:axId val="302088960"/>
        <c:axId val="302110592"/>
      </c:barChart>
      <c:catAx>
        <c:axId val="3020889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2110592"/>
        <c:crosses val="autoZero"/>
        <c:auto val="1"/>
        <c:lblAlgn val="ctr"/>
        <c:lblOffset val="100"/>
      </c:catAx>
      <c:valAx>
        <c:axId val="302110592"/>
        <c:scaling>
          <c:orientation val="minMax"/>
        </c:scaling>
        <c:delete val="1"/>
        <c:axPos val="l"/>
        <c:numFmt formatCode="#\ ###\ ##0" sourceLinked="1"/>
        <c:tickLblPos val="nextTo"/>
        <c:crossAx val="302088960"/>
        <c:crosses val="autoZero"/>
        <c:crossBetween val="between"/>
      </c:valAx>
    </c:plotArea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229220510115661"/>
          <c:y val="0"/>
        </c:manualLayout>
      </c:layout>
    </c:title>
    <c:plotArea>
      <c:layout>
        <c:manualLayout>
          <c:layoutTarget val="inner"/>
          <c:xMode val="edge"/>
          <c:yMode val="edge"/>
          <c:x val="3.3492838616196272E-2"/>
          <c:y val="0.19714987236243744"/>
          <c:w val="0.92344540756084315"/>
          <c:h val="0.6888369034350220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BOLETIN!$A$447:$A$452</c:f>
              <c:strCache>
                <c:ptCount val="6"/>
                <c:pt idx="0">
                  <c:v>JPL Concepción</c:v>
                </c:pt>
                <c:pt idx="1">
                  <c:v>1°JPL Tarma</c:v>
                </c:pt>
                <c:pt idx="2">
                  <c:v>2° JPL Tarma</c:v>
                </c:pt>
                <c:pt idx="3">
                  <c:v>1º JPL Jauja</c:v>
                </c:pt>
                <c:pt idx="4">
                  <c:v>JPL Pampas</c:v>
                </c:pt>
                <c:pt idx="5">
                  <c:v>1° JPL La Oroya</c:v>
                </c:pt>
              </c:strCache>
            </c:strRef>
          </c:cat>
          <c:val>
            <c:numRef>
              <c:f>BOLETIN!$B$447:$B$452</c:f>
              <c:numCache>
                <c:formatCode>#\ ###\ ##0</c:formatCode>
                <c:ptCount val="6"/>
                <c:pt idx="0">
                  <c:v>432</c:v>
                </c:pt>
                <c:pt idx="1">
                  <c:v>310</c:v>
                </c:pt>
                <c:pt idx="2">
                  <c:v>159</c:v>
                </c:pt>
                <c:pt idx="3">
                  <c:v>588</c:v>
                </c:pt>
                <c:pt idx="4">
                  <c:v>300</c:v>
                </c:pt>
                <c:pt idx="5">
                  <c:v>448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BOLETIN!$A$447:$A$452</c:f>
              <c:strCache>
                <c:ptCount val="6"/>
                <c:pt idx="0">
                  <c:v>JPL Concepción</c:v>
                </c:pt>
                <c:pt idx="1">
                  <c:v>1°JPL Tarma</c:v>
                </c:pt>
                <c:pt idx="2">
                  <c:v>2° JPL Tarma</c:v>
                </c:pt>
                <c:pt idx="3">
                  <c:v>1º JPL Jauja</c:v>
                </c:pt>
                <c:pt idx="4">
                  <c:v>JPL Pampas</c:v>
                </c:pt>
                <c:pt idx="5">
                  <c:v>1° JPL La Oroya</c:v>
                </c:pt>
              </c:strCache>
            </c:strRef>
          </c:cat>
          <c:val>
            <c:numRef>
              <c:f>BOLETIN!$M$447:$M$452</c:f>
              <c:numCache>
                <c:formatCode>#\ ###\ ##0</c:formatCode>
                <c:ptCount val="6"/>
                <c:pt idx="0">
                  <c:v>65</c:v>
                </c:pt>
                <c:pt idx="1">
                  <c:v>67</c:v>
                </c:pt>
                <c:pt idx="2">
                  <c:v>24</c:v>
                </c:pt>
                <c:pt idx="3">
                  <c:v>49</c:v>
                </c:pt>
                <c:pt idx="4">
                  <c:v>59</c:v>
                </c:pt>
                <c:pt idx="5">
                  <c:v>6</c:v>
                </c:pt>
              </c:numCache>
            </c:numRef>
          </c:val>
        </c:ser>
        <c:overlap val="-25"/>
        <c:axId val="306340224"/>
        <c:axId val="306341760"/>
      </c:barChart>
      <c:catAx>
        <c:axId val="30634022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6341760"/>
        <c:crosses val="autoZero"/>
        <c:auto val="1"/>
        <c:lblAlgn val="ctr"/>
        <c:lblOffset val="100"/>
      </c:catAx>
      <c:valAx>
        <c:axId val="306341760"/>
        <c:scaling>
          <c:orientation val="minMax"/>
        </c:scaling>
        <c:delete val="1"/>
        <c:axPos val="l"/>
        <c:numFmt formatCode="#\ ###\ ##0" sourceLinked="1"/>
        <c:tickLblPos val="nextTo"/>
        <c:crossAx val="306340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796365645681851"/>
          <c:y val="0.14746541480414802"/>
          <c:w val="0.37175822878599502"/>
          <c:h val="6.6820281669066894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118734563507831"/>
          <c:y val="2.1390593047034768E-2"/>
        </c:manualLayout>
      </c:layout>
    </c:title>
    <c:plotArea>
      <c:layout>
        <c:manualLayout>
          <c:layoutTarget val="inner"/>
          <c:xMode val="edge"/>
          <c:yMode val="edge"/>
          <c:x val="2.9495732066805953E-2"/>
          <c:y val="0.24797843665768288"/>
          <c:w val="0.93434867385817633"/>
          <c:h val="0.65229110512129385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BOLETIN!$A$453:$A$456</c:f>
              <c:strCache>
                <c:ptCount val="4"/>
                <c:pt idx="0">
                  <c:v>JPL Junín</c:v>
                </c:pt>
                <c:pt idx="1">
                  <c:v>JPL Cajas</c:v>
                </c:pt>
                <c:pt idx="2">
                  <c:v>JPL Acobamba</c:v>
                </c:pt>
                <c:pt idx="3">
                  <c:v>JPL Surcubamba</c:v>
                </c:pt>
              </c:strCache>
            </c:strRef>
          </c:cat>
          <c:val>
            <c:numRef>
              <c:f>BOLETIN!$B$453:$B$456</c:f>
              <c:numCache>
                <c:formatCode>#\ ###\ ##0</c:formatCode>
                <c:ptCount val="4"/>
                <c:pt idx="0">
                  <c:v>150</c:v>
                </c:pt>
                <c:pt idx="1">
                  <c:v>202</c:v>
                </c:pt>
                <c:pt idx="2">
                  <c:v>198</c:v>
                </c:pt>
                <c:pt idx="3">
                  <c:v>66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BOLETIN!$A$453:$A$456</c:f>
              <c:strCache>
                <c:ptCount val="4"/>
                <c:pt idx="0">
                  <c:v>JPL Junín</c:v>
                </c:pt>
                <c:pt idx="1">
                  <c:v>JPL Cajas</c:v>
                </c:pt>
                <c:pt idx="2">
                  <c:v>JPL Acobamba</c:v>
                </c:pt>
                <c:pt idx="3">
                  <c:v>JPL Surcubamba</c:v>
                </c:pt>
              </c:strCache>
            </c:strRef>
          </c:cat>
          <c:val>
            <c:numRef>
              <c:f>BOLETIN!$M$453:$M$456</c:f>
              <c:numCache>
                <c:formatCode>#\ ###\ ##0</c:formatCode>
                <c:ptCount val="4"/>
                <c:pt idx="0">
                  <c:v>34</c:v>
                </c:pt>
                <c:pt idx="1">
                  <c:v>32</c:v>
                </c:pt>
                <c:pt idx="2">
                  <c:v>14</c:v>
                </c:pt>
                <c:pt idx="3">
                  <c:v>15</c:v>
                </c:pt>
              </c:numCache>
            </c:numRef>
          </c:val>
        </c:ser>
        <c:overlap val="-25"/>
        <c:axId val="123325824"/>
        <c:axId val="134046848"/>
      </c:barChart>
      <c:catAx>
        <c:axId val="12332582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046848"/>
        <c:crosses val="autoZero"/>
        <c:auto val="1"/>
        <c:lblAlgn val="ctr"/>
        <c:lblOffset val="100"/>
      </c:catAx>
      <c:valAx>
        <c:axId val="134046848"/>
        <c:scaling>
          <c:orientation val="minMax"/>
        </c:scaling>
        <c:delete val="1"/>
        <c:axPos val="l"/>
        <c:numFmt formatCode="#\ ###\ ##0" sourceLinked="1"/>
        <c:tickLblPos val="nextTo"/>
        <c:crossAx val="123325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973848178587788"/>
          <c:y val="0.20384586895963155"/>
          <c:w val="0.37058289692856183"/>
          <c:h val="6.4689950565995219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DE FAMILIA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2019</a:t>
            </a: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4539599012040081"/>
          <c:y val="2.4095415634883096E-2"/>
        </c:manualLayout>
      </c:layout>
    </c:title>
    <c:plotArea>
      <c:layout>
        <c:manualLayout>
          <c:layoutTarget val="inner"/>
          <c:xMode val="edge"/>
          <c:yMode val="edge"/>
          <c:x val="6.0240963855421978E-2"/>
          <c:y val="0.28772028412926526"/>
          <c:w val="0.9"/>
          <c:h val="0.6070196238336920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BOLETIN!$A$374:$A$377</c:f>
              <c:strCache>
                <c:ptCount val="4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</c:strCache>
            </c:strRef>
          </c:cat>
          <c:val>
            <c:numRef>
              <c:f>BOLETIN!$B$374:$B$377</c:f>
              <c:numCache>
                <c:formatCode>#\ ###\ ##0</c:formatCode>
                <c:ptCount val="4"/>
                <c:pt idx="0">
                  <c:v>474</c:v>
                </c:pt>
                <c:pt idx="1">
                  <c:v>389</c:v>
                </c:pt>
                <c:pt idx="2">
                  <c:v>471</c:v>
                </c:pt>
                <c:pt idx="3">
                  <c:v>369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BOLETIN!$A$374:$A$377</c:f>
              <c:strCache>
                <c:ptCount val="4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</c:strCache>
            </c:strRef>
          </c:cat>
          <c:val>
            <c:numRef>
              <c:f>BOLETIN!$M$374:$M$377</c:f>
              <c:numCache>
                <c:formatCode>#\ ###\ ##0</c:formatCode>
                <c:ptCount val="4"/>
                <c:pt idx="0">
                  <c:v>27</c:v>
                </c:pt>
                <c:pt idx="1">
                  <c:v>39</c:v>
                </c:pt>
                <c:pt idx="2">
                  <c:v>33</c:v>
                </c:pt>
                <c:pt idx="3">
                  <c:v>36</c:v>
                </c:pt>
              </c:numCache>
            </c:numRef>
          </c:val>
        </c:ser>
        <c:overlap val="-25"/>
        <c:axId val="134072576"/>
        <c:axId val="134086656"/>
      </c:barChart>
      <c:catAx>
        <c:axId val="134072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086656"/>
        <c:crosses val="autoZero"/>
        <c:auto val="1"/>
        <c:lblAlgn val="ctr"/>
        <c:lblOffset val="100"/>
      </c:catAx>
      <c:valAx>
        <c:axId val="134086656"/>
        <c:scaling>
          <c:orientation val="minMax"/>
        </c:scaling>
        <c:delete val="1"/>
        <c:axPos val="l"/>
        <c:numFmt formatCode="#\ ###\ ##0" sourceLinked="1"/>
        <c:tickLblPos val="nextTo"/>
        <c:crossAx val="13407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284615879257845"/>
          <c:y val="0.19635579926307775"/>
          <c:w val="0.5520585295388446"/>
          <c:h val="9.8245828812034766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DE INVESTIGACIÓN PREPARATORIA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 2019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1592079035274914E-3"/>
          <c:y val="0.32225112065866018"/>
          <c:w val="0.97266841941265803"/>
          <c:h val="0.57800583690387386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'!$A$173:$A$187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'!$B$173:$B$187</c:f>
              <c:numCache>
                <c:formatCode>#\ ###\ ##0</c:formatCode>
                <c:ptCount val="15"/>
                <c:pt idx="0">
                  <c:v>681</c:v>
                </c:pt>
                <c:pt idx="1">
                  <c:v>657</c:v>
                </c:pt>
                <c:pt idx="2">
                  <c:v>230</c:v>
                </c:pt>
                <c:pt idx="3">
                  <c:v>311</c:v>
                </c:pt>
                <c:pt idx="4">
                  <c:v>285</c:v>
                </c:pt>
                <c:pt idx="5">
                  <c:v>508</c:v>
                </c:pt>
                <c:pt idx="6">
                  <c:v>155</c:v>
                </c:pt>
                <c:pt idx="7">
                  <c:v>106</c:v>
                </c:pt>
                <c:pt idx="8">
                  <c:v>52</c:v>
                </c:pt>
                <c:pt idx="9">
                  <c:v>291</c:v>
                </c:pt>
                <c:pt idx="10">
                  <c:v>202</c:v>
                </c:pt>
                <c:pt idx="11">
                  <c:v>233</c:v>
                </c:pt>
                <c:pt idx="12">
                  <c:v>221</c:v>
                </c:pt>
                <c:pt idx="13">
                  <c:v>108</c:v>
                </c:pt>
                <c:pt idx="14">
                  <c:v>85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'!$A$173:$A$187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'!$M$173:$M$187</c:f>
              <c:numCache>
                <c:formatCode>#\ ###\ ##0</c:formatCode>
                <c:ptCount val="15"/>
                <c:pt idx="0">
                  <c:v>47</c:v>
                </c:pt>
                <c:pt idx="1">
                  <c:v>34</c:v>
                </c:pt>
                <c:pt idx="2">
                  <c:v>99</c:v>
                </c:pt>
                <c:pt idx="3">
                  <c:v>97</c:v>
                </c:pt>
                <c:pt idx="4">
                  <c:v>9</c:v>
                </c:pt>
                <c:pt idx="5">
                  <c:v>17</c:v>
                </c:pt>
                <c:pt idx="6">
                  <c:v>12</c:v>
                </c:pt>
                <c:pt idx="7">
                  <c:v>41</c:v>
                </c:pt>
                <c:pt idx="8">
                  <c:v>12</c:v>
                </c:pt>
                <c:pt idx="9">
                  <c:v>21</c:v>
                </c:pt>
                <c:pt idx="10">
                  <c:v>31</c:v>
                </c:pt>
                <c:pt idx="11">
                  <c:v>39</c:v>
                </c:pt>
                <c:pt idx="12">
                  <c:v>41</c:v>
                </c:pt>
                <c:pt idx="13">
                  <c:v>16</c:v>
                </c:pt>
                <c:pt idx="14">
                  <c:v>17</c:v>
                </c:pt>
              </c:numCache>
            </c:numRef>
          </c:val>
        </c:ser>
        <c:overlap val="-25"/>
        <c:axId val="134147072"/>
        <c:axId val="168833792"/>
      </c:barChart>
      <c:catAx>
        <c:axId val="1341470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833792"/>
        <c:crosses val="autoZero"/>
        <c:auto val="1"/>
        <c:lblAlgn val="ctr"/>
        <c:lblOffset val="100"/>
      </c:catAx>
      <c:valAx>
        <c:axId val="168833792"/>
        <c:scaling>
          <c:orientation val="minMax"/>
        </c:scaling>
        <c:delete val="1"/>
        <c:axPos val="l"/>
        <c:numFmt formatCode="#\ ###\ ##0" sourceLinked="1"/>
        <c:tickLblPos val="nextTo"/>
        <c:crossAx val="134147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15261229904398"/>
          <c:y val="0.26294013891350393"/>
          <c:w val="0.45114499791081153"/>
          <c:h val="6.832282620620980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COLEGIADOS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Periodo : ENERO -  2019</a:t>
            </a:r>
          </a:p>
        </c:rich>
      </c:tx>
      <c:layout>
        <c:manualLayout>
          <c:xMode val="edge"/>
          <c:yMode val="edge"/>
          <c:x val="0.12175368941826473"/>
          <c:y val="3.938875229529115E-3"/>
        </c:manualLayout>
      </c:layout>
    </c:title>
    <c:plotArea>
      <c:layout>
        <c:manualLayout>
          <c:layoutTarget val="inner"/>
          <c:xMode val="edge"/>
          <c:yMode val="edge"/>
          <c:x val="3.5466923567373278E-2"/>
          <c:y val="0.39808935405830931"/>
          <c:w val="0.90656719357872051"/>
          <c:h val="0.4777070063694268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'!$A$247:$A$248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'!$B$247:$B$248</c:f>
              <c:numCache>
                <c:formatCode>#\ ###\ ##0</c:formatCode>
                <c:ptCount val="2"/>
                <c:pt idx="0">
                  <c:v>93</c:v>
                </c:pt>
                <c:pt idx="1">
                  <c:v>15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'!$A$247:$A$248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'!$M$247:$M$248</c:f>
              <c:numCache>
                <c:formatCode>#\ ###\ ##0</c:formatCode>
                <c:ptCount val="2"/>
                <c:pt idx="0">
                  <c:v>9</c:v>
                </c:pt>
                <c:pt idx="1">
                  <c:v>5</c:v>
                </c:pt>
              </c:numCache>
            </c:numRef>
          </c:val>
        </c:ser>
        <c:overlap val="-25"/>
        <c:axId val="168900480"/>
        <c:axId val="168902016"/>
      </c:barChart>
      <c:catAx>
        <c:axId val="1689004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902016"/>
        <c:crosses val="autoZero"/>
        <c:auto val="1"/>
        <c:lblAlgn val="ctr"/>
        <c:lblOffset val="100"/>
      </c:catAx>
      <c:valAx>
        <c:axId val="168902016"/>
        <c:scaling>
          <c:orientation val="minMax"/>
        </c:scaling>
        <c:delete val="1"/>
        <c:axPos val="l"/>
        <c:numFmt formatCode="#\ ###\ ##0" sourceLinked="1"/>
        <c:tickLblPos val="nextTo"/>
        <c:crossAx val="168900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188336863983373"/>
          <c:y val="0.39763800275953648"/>
          <c:w val="0.55032504185707753"/>
          <c:h val="6.6928926374321809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2067407332002704E-2"/>
          <c:y val="0.56521760557853962"/>
          <c:w val="0.95470572773190643"/>
          <c:h val="0.2577640728737295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'!$A$275:$A$280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'!$B$275:$B$280</c:f>
              <c:numCache>
                <c:formatCode>#\ ###\ ##0</c:formatCode>
                <c:ptCount val="6"/>
                <c:pt idx="0">
                  <c:v>479</c:v>
                </c:pt>
                <c:pt idx="1">
                  <c:v>155</c:v>
                </c:pt>
                <c:pt idx="2">
                  <c:v>441</c:v>
                </c:pt>
                <c:pt idx="3">
                  <c:v>140</c:v>
                </c:pt>
                <c:pt idx="4">
                  <c:v>74</c:v>
                </c:pt>
                <c:pt idx="5">
                  <c:v>337</c:v>
                </c:pt>
              </c:numCache>
            </c:numRef>
          </c:val>
        </c:ser>
        <c:ser>
          <c:idx val="1"/>
          <c:order val="1"/>
          <c:tx>
            <c:v>EXP.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'!$A$275:$A$280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'!$M$275:$M$280</c:f>
              <c:numCache>
                <c:formatCode>#\ ###\ ##0</c:formatCode>
                <c:ptCount val="6"/>
                <c:pt idx="0">
                  <c:v>40</c:v>
                </c:pt>
                <c:pt idx="1">
                  <c:v>27</c:v>
                </c:pt>
                <c:pt idx="2">
                  <c:v>53</c:v>
                </c:pt>
                <c:pt idx="3">
                  <c:v>21</c:v>
                </c:pt>
                <c:pt idx="4">
                  <c:v>12</c:v>
                </c:pt>
                <c:pt idx="5">
                  <c:v>7</c:v>
                </c:pt>
              </c:numCache>
            </c:numRef>
          </c:val>
        </c:ser>
        <c:overlap val="-25"/>
        <c:axId val="168940288"/>
        <c:axId val="168941824"/>
      </c:barChart>
      <c:catAx>
        <c:axId val="16894028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941824"/>
        <c:crosses val="autoZero"/>
        <c:auto val="1"/>
        <c:lblAlgn val="ctr"/>
        <c:lblOffset val="100"/>
      </c:catAx>
      <c:valAx>
        <c:axId val="168941824"/>
        <c:scaling>
          <c:orientation val="minMax"/>
        </c:scaling>
        <c:delete val="1"/>
        <c:axPos val="l"/>
        <c:numFmt formatCode="#\ ###\ ##0" sourceLinked="1"/>
        <c:tickLblPos val="nextTo"/>
        <c:crossAx val="168940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65688784279607"/>
          <c:y val="0.3303041119860044"/>
          <c:w val="0.46417933505615339"/>
          <c:h val="7.228976377952756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SALA PENAL DE APELACIÓN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-2019</a:t>
            </a: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3.4510997940127582E-2"/>
          <c:y val="0.35423327862767806"/>
          <c:w val="0.93700952518569713"/>
          <c:h val="0.47335604334546105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'!$A$139:$A$140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'!$B$139:$B$140</c:f>
              <c:numCache>
                <c:formatCode>#\ ###\ ##0</c:formatCode>
                <c:ptCount val="2"/>
                <c:pt idx="0">
                  <c:v>80</c:v>
                </c:pt>
                <c:pt idx="1">
                  <c:v>29</c:v>
                </c:pt>
              </c:numCache>
            </c:numRef>
          </c:val>
        </c:ser>
        <c:ser>
          <c:idx val="1"/>
          <c:order val="1"/>
          <c:spPr>
            <a:solidFill>
              <a:schemeClr val="accent4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'!$A$139:$A$140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'!$O$139:$O$140</c:f>
              <c:numCache>
                <c:formatCode>#\ ###\ ##0</c:formatCode>
                <c:ptCount val="2"/>
                <c:pt idx="0">
                  <c:v>13</c:v>
                </c:pt>
                <c:pt idx="1">
                  <c:v>25</c:v>
                </c:pt>
              </c:numCache>
            </c:numRef>
          </c:val>
        </c:ser>
        <c:overlap val="-25"/>
        <c:axId val="171920768"/>
        <c:axId val="171926656"/>
      </c:barChart>
      <c:catAx>
        <c:axId val="1719207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1926656"/>
        <c:crosses val="autoZero"/>
        <c:auto val="1"/>
        <c:lblAlgn val="ctr"/>
        <c:lblOffset val="100"/>
      </c:catAx>
      <c:valAx>
        <c:axId val="171926656"/>
        <c:scaling>
          <c:orientation val="minMax"/>
        </c:scaling>
        <c:delete val="1"/>
        <c:axPos val="l"/>
        <c:numFmt formatCode="#\ ###\ ##0" sourceLinked="1"/>
        <c:tickLblPos val="nextTo"/>
        <c:crossAx val="171920768"/>
        <c:crosses val="autoZero"/>
        <c:crossBetween val="between"/>
      </c:valAx>
    </c:plotArea>
    <c:plotVisOnly val="1"/>
    <c:dispBlanksAs val="gap"/>
  </c:chart>
  <c:spPr>
    <a:ln w="34925">
      <a:solidFill>
        <a:srgbClr val="C0504D">
          <a:lumMod val="75000"/>
          <a:alpha val="88000"/>
        </a:srgb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0" i="0" strike="noStrike">
                <a:solidFill>
                  <a:srgbClr val="000000"/>
                </a:solidFill>
                <a:latin typeface="Calibri"/>
                <a:cs typeface="Calibri"/>
              </a:rPr>
              <a:t>PODER JUDICIAL: PROGRAMA ANUAL DE ADQUISICIONES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0" i="0" strike="noStrike">
                <a:solidFill>
                  <a:srgbClr val="000000"/>
                </a:solidFill>
                <a:latin typeface="Calibri"/>
                <a:cs typeface="Calibri"/>
              </a:rPr>
              <a:t>Enero-Octubre 2011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0" i="0" strike="noStrike">
                <a:solidFill>
                  <a:srgbClr val="000000"/>
                </a:solidFill>
                <a:latin typeface="Calibri"/>
                <a:cs typeface="Calibri"/>
              </a:rPr>
              <a:t>(Millones de Nuevos Soles)</a:t>
            </a:r>
          </a:p>
        </c:rich>
      </c:tx>
      <c:layout>
        <c:manualLayout>
          <c:xMode val="edge"/>
          <c:yMode val="edge"/>
          <c:x val="0.12231290653885656"/>
          <c:y val="2.7113112458386941E-2"/>
        </c:manualLayout>
      </c:layout>
    </c:title>
    <c:plotArea>
      <c:layout>
        <c:manualLayout>
          <c:layoutTarget val="inner"/>
          <c:xMode val="edge"/>
          <c:yMode val="edge"/>
          <c:x val="0.11304359825449881"/>
          <c:y val="0.2587863461997475"/>
          <c:w val="0.85652264831293257"/>
          <c:h val="0.60702970096236797"/>
        </c:manualLayout>
      </c:layout>
      <c:barChart>
        <c:barDir val="col"/>
        <c:grouping val="clustered"/>
        <c:ser>
          <c:idx val="1"/>
          <c:order val="0"/>
          <c:tx>
            <c:strRef>
              <c:f>'13. Logística - Procesos'!$E$84</c:f>
              <c:strCache>
                <c:ptCount val="1"/>
                <c:pt idx="0">
                  <c:v>Programa Anual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2.6340691878669626E-17"/>
                  <c:y val="1.313249237126279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-1.7509989828350319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Val val="1"/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Procesos'!$E$85:$E$86</c:f>
              <c:numCache>
                <c:formatCode>0.0</c:formatCode>
                <c:ptCount val="2"/>
                <c:pt idx="0">
                  <c:v>232.34288185000005</c:v>
                </c:pt>
                <c:pt idx="1">
                  <c:v>62.553036249999991</c:v>
                </c:pt>
              </c:numCache>
            </c:numRef>
          </c:val>
        </c:ser>
        <c:ser>
          <c:idx val="2"/>
          <c:order val="1"/>
          <c:tx>
            <c:strRef>
              <c:f>'13. Logística - Procesos'!$F$84</c:f>
              <c:strCache>
                <c:ptCount val="1"/>
                <c:pt idx="0">
                  <c:v>Ejecución Ene-Ago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3.4482758620689655E-2"/>
                  <c:y val="1.750998982835039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7356321839080463E-2"/>
                  <c:y val="1.7509989828350395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Val val="1"/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Procesos'!$F$85:$F$86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215162880"/>
        <c:axId val="215165568"/>
      </c:barChart>
      <c:catAx>
        <c:axId val="215162880"/>
        <c:scaling>
          <c:orientation val="minMax"/>
        </c:scaling>
        <c:axPos val="b"/>
        <c:majorGridlines/>
        <c:numFmt formatCode="General" sourceLinked="0"/>
        <c:tickLblPos val="nextTo"/>
        <c:txPr>
          <a:bodyPr rot="0" vert="horz"/>
          <a:lstStyle/>
          <a:p>
            <a:pPr>
              <a:defRPr lang="es-PE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5165568"/>
        <c:crosses val="autoZero"/>
        <c:auto val="1"/>
        <c:lblAlgn val="ctr"/>
        <c:lblOffset val="100"/>
      </c:catAx>
      <c:valAx>
        <c:axId val="215165568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lang="es-PE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5162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260938034920033"/>
          <c:y val="0.32587926509186693"/>
          <c:w val="0.23260892388451437"/>
          <c:h val="0.10543130990415336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lang="es-PE" sz="2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SALA PENAL DE APELACIÓN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RESUELTOS 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2019</a:t>
            </a: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5941622065925185"/>
          <c:y val="0"/>
        </c:manualLayout>
      </c:layout>
    </c:title>
    <c:plotArea>
      <c:layout>
        <c:manualLayout>
          <c:layoutTarget val="inner"/>
          <c:xMode val="edge"/>
          <c:yMode val="edge"/>
          <c:x val="2.8818494493985977E-2"/>
          <c:y val="0.34848510630112622"/>
          <c:w val="0.94236476995333951"/>
          <c:h val="0.50000036991030816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'!$A$139:$A$140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'!$V$139:$V$140</c:f>
              <c:numCache>
                <c:formatCode>#\ ###\ ##0</c:formatCode>
                <c:ptCount val="2"/>
                <c:pt idx="0">
                  <c:v>145</c:v>
                </c:pt>
                <c:pt idx="1">
                  <c:v>26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lumMod val="20000"/>
                <a:lumOff val="8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'!$A$139:$A$140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'!$W$139:$W$140</c:f>
              <c:numCache>
                <c:formatCode>#\ ###\ ##0</c:formatCode>
                <c:ptCount val="2"/>
                <c:pt idx="0">
                  <c:v>46</c:v>
                </c:pt>
                <c:pt idx="1">
                  <c:v>42</c:v>
                </c:pt>
              </c:numCache>
            </c:numRef>
          </c:val>
        </c:ser>
        <c:overlap val="-25"/>
        <c:axId val="171939712"/>
        <c:axId val="171941248"/>
      </c:barChart>
      <c:catAx>
        <c:axId val="1719397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1941248"/>
        <c:crosses val="autoZero"/>
        <c:auto val="1"/>
        <c:lblAlgn val="ctr"/>
        <c:lblOffset val="100"/>
      </c:catAx>
      <c:valAx>
        <c:axId val="171941248"/>
        <c:scaling>
          <c:orientation val="minMax"/>
        </c:scaling>
        <c:delete val="1"/>
        <c:axPos val="l"/>
        <c:numFmt formatCode="#\ ###\ ##0" sourceLinked="1"/>
        <c:tickLblPos val="nextTo"/>
        <c:crossAx val="171939712"/>
        <c:crosses val="autoZero"/>
        <c:crossBetween val="between"/>
      </c:valAx>
    </c:plotArea>
    <c:plotVisOnly val="1"/>
    <c:dispBlanksAs val="gap"/>
  </c:chart>
  <c:spPr>
    <a:ln w="34925">
      <a:solidFill>
        <a:srgbClr val="C0504D">
          <a:lumMod val="75000"/>
          <a:alpha val="88000"/>
        </a:srgb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DE INVESTIGACIÓN PREPARATORIA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2019</a:t>
            </a:r>
          </a:p>
        </c:rich>
      </c:tx>
      <c:layout>
        <c:manualLayout>
          <c:xMode val="edge"/>
          <c:yMode val="edge"/>
          <c:x val="0.39314264371246144"/>
          <c:y val="5.8018521269747034E-2"/>
        </c:manualLayout>
      </c:layout>
    </c:title>
    <c:plotArea>
      <c:layout>
        <c:manualLayout>
          <c:layoutTarget val="inner"/>
          <c:xMode val="edge"/>
          <c:yMode val="edge"/>
          <c:x val="2.0043590807833512E-2"/>
          <c:y val="0.32682298046077829"/>
          <c:w val="0.97027390645055778"/>
          <c:h val="0.55488073337816968"/>
        </c:manualLayout>
      </c:layout>
      <c:barChart>
        <c:barDir val="col"/>
        <c:grouping val="clustered"/>
        <c:ser>
          <c:idx val="0"/>
          <c:order val="0"/>
          <c:tx>
            <c:v>INGRESADOS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'!$A$173:$A$187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'!$V$173:$V$187</c:f>
              <c:numCache>
                <c:formatCode>#\ ###\ ##0</c:formatCode>
                <c:ptCount val="15"/>
                <c:pt idx="0">
                  <c:v>131</c:v>
                </c:pt>
                <c:pt idx="1">
                  <c:v>132</c:v>
                </c:pt>
                <c:pt idx="2">
                  <c:v>79</c:v>
                </c:pt>
                <c:pt idx="3">
                  <c:v>62</c:v>
                </c:pt>
                <c:pt idx="4">
                  <c:v>47</c:v>
                </c:pt>
                <c:pt idx="5">
                  <c:v>124</c:v>
                </c:pt>
                <c:pt idx="6">
                  <c:v>43</c:v>
                </c:pt>
                <c:pt idx="7">
                  <c:v>14</c:v>
                </c:pt>
                <c:pt idx="8">
                  <c:v>22</c:v>
                </c:pt>
                <c:pt idx="9">
                  <c:v>54</c:v>
                </c:pt>
                <c:pt idx="10">
                  <c:v>36</c:v>
                </c:pt>
                <c:pt idx="11">
                  <c:v>44</c:v>
                </c:pt>
                <c:pt idx="12">
                  <c:v>61</c:v>
                </c:pt>
                <c:pt idx="13">
                  <c:v>30</c:v>
                </c:pt>
                <c:pt idx="14">
                  <c:v>29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'!$A$173:$A$187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'!$W$173:$W$187</c:f>
              <c:numCache>
                <c:formatCode>#\ ###\ ##0</c:formatCode>
                <c:ptCount val="15"/>
                <c:pt idx="0">
                  <c:v>59</c:v>
                </c:pt>
                <c:pt idx="1">
                  <c:v>47</c:v>
                </c:pt>
                <c:pt idx="2">
                  <c:v>91</c:v>
                </c:pt>
                <c:pt idx="3">
                  <c:v>31</c:v>
                </c:pt>
                <c:pt idx="4">
                  <c:v>9</c:v>
                </c:pt>
                <c:pt idx="5">
                  <c:v>24</c:v>
                </c:pt>
                <c:pt idx="6">
                  <c:v>16</c:v>
                </c:pt>
                <c:pt idx="7">
                  <c:v>2</c:v>
                </c:pt>
                <c:pt idx="8">
                  <c:v>24</c:v>
                </c:pt>
                <c:pt idx="9">
                  <c:v>22</c:v>
                </c:pt>
                <c:pt idx="10">
                  <c:v>22</c:v>
                </c:pt>
                <c:pt idx="11">
                  <c:v>38</c:v>
                </c:pt>
                <c:pt idx="12">
                  <c:v>47</c:v>
                </c:pt>
                <c:pt idx="13">
                  <c:v>19</c:v>
                </c:pt>
                <c:pt idx="14">
                  <c:v>7</c:v>
                </c:pt>
              </c:numCache>
            </c:numRef>
          </c:val>
        </c:ser>
        <c:overlap val="-25"/>
        <c:axId val="172761472"/>
        <c:axId val="172763008"/>
      </c:barChart>
      <c:catAx>
        <c:axId val="1727614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2763008"/>
        <c:crosses val="autoZero"/>
        <c:auto val="1"/>
        <c:lblAlgn val="ctr"/>
        <c:lblOffset val="100"/>
      </c:catAx>
      <c:valAx>
        <c:axId val="172763008"/>
        <c:scaling>
          <c:orientation val="minMax"/>
        </c:scaling>
        <c:delete val="1"/>
        <c:axPos val="l"/>
        <c:numFmt formatCode="#\ ###\ ##0" sourceLinked="1"/>
        <c:tickLblPos val="nextTo"/>
        <c:crossAx val="172761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87602738752993"/>
          <c:y val="0.36172931213787102"/>
          <c:w val="0.45148985147158233"/>
          <c:h val="6.2963205071064232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COLEGIADOS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2019</a:t>
            </a:r>
          </a:p>
        </c:rich>
      </c:tx>
      <c:layout>
        <c:manualLayout>
          <c:xMode val="edge"/>
          <c:yMode val="edge"/>
          <c:x val="0.27411641297839484"/>
          <c:y val="2.4886472524267816E-2"/>
        </c:manualLayout>
      </c:layout>
    </c:title>
    <c:plotArea>
      <c:layout>
        <c:manualLayout>
          <c:layoutTarget val="inner"/>
          <c:xMode val="edge"/>
          <c:yMode val="edge"/>
          <c:x val="6.6666777956026727E-2"/>
          <c:y val="0.33333462508768047"/>
          <c:w val="0.88889037274701643"/>
          <c:h val="0.54762116978689923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'!$A$247:$A$248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'!$V$247:$V$248</c:f>
              <c:numCache>
                <c:formatCode>#\ ###\ ##0</c:formatCode>
                <c:ptCount val="2"/>
                <c:pt idx="0">
                  <c:v>44</c:v>
                </c:pt>
                <c:pt idx="1">
                  <c:v>28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'!$A$247:$A$248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'!$W$247:$W$248</c:f>
              <c:numCache>
                <c:formatCode>#\ ###\ ##0</c:formatCode>
                <c:ptCount val="2"/>
                <c:pt idx="0">
                  <c:v>9</c:v>
                </c:pt>
                <c:pt idx="1">
                  <c:v>4</c:v>
                </c:pt>
              </c:numCache>
            </c:numRef>
          </c:val>
        </c:ser>
        <c:overlap val="-25"/>
        <c:axId val="172776448"/>
        <c:axId val="172786432"/>
      </c:barChart>
      <c:catAx>
        <c:axId val="1727764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2786432"/>
        <c:crosses val="autoZero"/>
        <c:auto val="1"/>
        <c:lblAlgn val="ctr"/>
        <c:lblOffset val="100"/>
      </c:catAx>
      <c:valAx>
        <c:axId val="172786432"/>
        <c:scaling>
          <c:orientation val="minMax"/>
        </c:scaling>
        <c:delete val="1"/>
        <c:axPos val="l"/>
        <c:numFmt formatCode="#\ ###\ ##0" sourceLinked="1"/>
        <c:tickLblPos val="nextTo"/>
        <c:crossAx val="172776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985935720299184"/>
          <c:y val="0.34259342582177227"/>
          <c:w val="0.55026539349820003"/>
          <c:h val="6.7460734074907533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6893454724409482"/>
          <c:y val="2.3535177571830223E-2"/>
        </c:manualLayout>
      </c:layout>
    </c:title>
    <c:plotArea>
      <c:layout>
        <c:manualLayout>
          <c:layoutTarget val="inner"/>
          <c:xMode val="edge"/>
          <c:yMode val="edge"/>
          <c:x val="2.7707808564231867E-2"/>
          <c:y val="0.46273309467693458"/>
          <c:w val="0.93954659949621944"/>
          <c:h val="0.41614922608529825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'!$A$275:$A$280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'!$V$275:$V$280</c:f>
              <c:numCache>
                <c:formatCode>#\ ###\ ##0</c:formatCode>
                <c:ptCount val="6"/>
                <c:pt idx="0">
                  <c:v>94</c:v>
                </c:pt>
                <c:pt idx="1">
                  <c:v>83</c:v>
                </c:pt>
                <c:pt idx="2">
                  <c:v>88</c:v>
                </c:pt>
                <c:pt idx="3">
                  <c:v>70</c:v>
                </c:pt>
                <c:pt idx="4">
                  <c:v>14</c:v>
                </c:pt>
                <c:pt idx="5">
                  <c:v>56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'!$A$275:$A$280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'!$W$275:$W$280</c:f>
              <c:numCache>
                <c:formatCode>#\ ###\ ##0</c:formatCode>
                <c:ptCount val="6"/>
                <c:pt idx="0">
                  <c:v>667</c:v>
                </c:pt>
                <c:pt idx="1">
                  <c:v>36</c:v>
                </c:pt>
                <c:pt idx="2">
                  <c:v>51</c:v>
                </c:pt>
                <c:pt idx="3">
                  <c:v>27</c:v>
                </c:pt>
                <c:pt idx="4">
                  <c:v>12</c:v>
                </c:pt>
                <c:pt idx="5">
                  <c:v>8</c:v>
                </c:pt>
              </c:numCache>
            </c:numRef>
          </c:val>
        </c:ser>
        <c:overlap val="-25"/>
        <c:axId val="175458176"/>
        <c:axId val="175459712"/>
      </c:barChart>
      <c:catAx>
        <c:axId val="17545817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5459712"/>
        <c:crosses val="autoZero"/>
        <c:auto val="1"/>
        <c:lblAlgn val="ctr"/>
        <c:lblOffset val="100"/>
      </c:catAx>
      <c:valAx>
        <c:axId val="175459712"/>
        <c:scaling>
          <c:orientation val="minMax"/>
        </c:scaling>
        <c:delete val="1"/>
        <c:axPos val="l"/>
        <c:numFmt formatCode="#\ ###\ ##0" sourceLinked="1"/>
        <c:tickLblPos val="nextTo"/>
        <c:crossAx val="17545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62516404199482"/>
          <c:y val="0.3373507072677896"/>
          <c:w val="0.37055052493438451"/>
          <c:h val="6.4257543028360398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764321713306968"/>
          <c:y val="5.9828805183135887E-2"/>
        </c:manualLayout>
      </c:layout>
    </c:title>
    <c:plotArea>
      <c:layout>
        <c:manualLayout>
          <c:layoutTarget val="inner"/>
          <c:xMode val="edge"/>
          <c:yMode val="edge"/>
          <c:x val="2.7672964473075521E-2"/>
          <c:y val="0.38461580133288226"/>
          <c:w val="0.93710720602004904"/>
          <c:h val="0.47633187703533508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'!$A$281:$A$285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'!$V$281:$V$285</c:f>
              <c:numCache>
                <c:formatCode>#\ ###\ ##0</c:formatCode>
                <c:ptCount val="5"/>
                <c:pt idx="0">
                  <c:v>16</c:v>
                </c:pt>
                <c:pt idx="1">
                  <c:v>7</c:v>
                </c:pt>
                <c:pt idx="2">
                  <c:v>53</c:v>
                </c:pt>
                <c:pt idx="3">
                  <c:v>15</c:v>
                </c:pt>
                <c:pt idx="4">
                  <c:v>50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'!$A$281:$A$285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'!$W$281:$W$285</c:f>
              <c:numCache>
                <c:formatCode>#\ ###\ ##0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160</c:v>
                </c:pt>
                <c:pt idx="3">
                  <c:v>10</c:v>
                </c:pt>
                <c:pt idx="4">
                  <c:v>22</c:v>
                </c:pt>
              </c:numCache>
            </c:numRef>
          </c:val>
        </c:ser>
        <c:overlap val="-25"/>
        <c:axId val="175547136"/>
        <c:axId val="175548672"/>
      </c:barChart>
      <c:catAx>
        <c:axId val="1755471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5548672"/>
        <c:crosses val="autoZero"/>
        <c:auto val="1"/>
        <c:lblAlgn val="ctr"/>
        <c:lblOffset val="100"/>
      </c:catAx>
      <c:valAx>
        <c:axId val="175548672"/>
        <c:scaling>
          <c:orientation val="minMax"/>
        </c:scaling>
        <c:delete val="1"/>
        <c:axPos val="l"/>
        <c:numFmt formatCode="#\ ###\ ##0" sourceLinked="1"/>
        <c:tickLblPos val="nextTo"/>
        <c:crossAx val="17554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25547628142731"/>
          <c:y val="0.34732827315504827"/>
          <c:w val="0.36833635232215811"/>
          <c:h val="6.1068785320753827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PROCESAL  - EXPEDIIENTES  RESUELTOS - EN TRAMITE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310373511003444"/>
          <c:y val="1.3467167955356931E-2"/>
        </c:manualLayout>
      </c:layout>
    </c:title>
    <c:plotArea>
      <c:layout>
        <c:manualLayout>
          <c:layoutTarget val="inner"/>
          <c:xMode val="edge"/>
          <c:yMode val="edge"/>
          <c:x val="2.8004691378353049E-2"/>
          <c:y val="0.44510401879521266"/>
          <c:w val="0.93699029903406261"/>
          <c:h val="0.43323457829400847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'!$A$281:$A$285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'!$B$281:$B$285</c:f>
              <c:numCache>
                <c:formatCode>#\ ###\ ##0</c:formatCode>
                <c:ptCount val="5"/>
                <c:pt idx="0">
                  <c:v>84</c:v>
                </c:pt>
                <c:pt idx="1">
                  <c:v>75</c:v>
                </c:pt>
                <c:pt idx="2">
                  <c:v>142</c:v>
                </c:pt>
                <c:pt idx="3">
                  <c:v>78</c:v>
                </c:pt>
                <c:pt idx="4">
                  <c:v>161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'NCPP '!$A$281:$A$285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'!$W$281:$W$285</c:f>
              <c:numCache>
                <c:formatCode>#\ ###\ ##0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160</c:v>
                </c:pt>
                <c:pt idx="3">
                  <c:v>10</c:v>
                </c:pt>
                <c:pt idx="4">
                  <c:v>22</c:v>
                </c:pt>
              </c:numCache>
            </c:numRef>
          </c:val>
        </c:ser>
        <c:overlap val="-25"/>
        <c:axId val="175562112"/>
        <c:axId val="175580288"/>
      </c:barChart>
      <c:catAx>
        <c:axId val="1755621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5580288"/>
        <c:crosses val="autoZero"/>
        <c:auto val="1"/>
        <c:lblAlgn val="ctr"/>
        <c:lblOffset val="100"/>
      </c:catAx>
      <c:valAx>
        <c:axId val="175580288"/>
        <c:scaling>
          <c:orientation val="minMax"/>
        </c:scaling>
        <c:delete val="1"/>
        <c:axPos val="l"/>
        <c:numFmt formatCode="#\ ###\ ##0" sourceLinked="1"/>
        <c:tickLblPos val="nextTo"/>
        <c:crossAx val="175562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1096305269884"/>
          <c:y val="0.3000846515807159"/>
          <c:w val="0.37031520290733011"/>
          <c:h val="6.130335059468916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plotArea>
      <c:layout>
        <c:manualLayout>
          <c:layoutTarget val="inner"/>
          <c:xMode val="edge"/>
          <c:yMode val="edge"/>
          <c:x val="8.3606729756419029E-2"/>
          <c:y val="0.35415653415400378"/>
          <c:w val="0.85319677581734632"/>
          <c:h val="0.4856793705608689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4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lang="es-PE"/>
                </a:pPr>
                <a:endParaRPr lang="es-PE"/>
              </a:p>
            </c:txPr>
            <c:showVal val="1"/>
          </c:dLbls>
          <c:cat>
            <c:strRef>
              <c:f>'MODULO VIOLENCIA'!$A$106:$A$111</c:f>
              <c:strCache>
                <c:ptCount val="6"/>
                <c:pt idx="0">
                  <c:v>5º Juzg. Familia Hyo</c:v>
                </c:pt>
                <c:pt idx="1">
                  <c:v>6º Juzg. Familia Hyo</c:v>
                </c:pt>
                <c:pt idx="2">
                  <c:v>7º Juzg. Familia Hyo</c:v>
                </c:pt>
                <c:pt idx="3">
                  <c:v>8º Juzg. Familia Hyo</c:v>
                </c:pt>
                <c:pt idx="4">
                  <c:v>9º Juzg. Familia Hyo</c:v>
                </c:pt>
                <c:pt idx="5">
                  <c:v>10º Juzg. Familia Hyo</c:v>
                </c:pt>
              </c:strCache>
            </c:strRef>
          </c:cat>
          <c:val>
            <c:numRef>
              <c:f>'MODULO VIOLENCIA'!$B$106:$B$111</c:f>
              <c:numCache>
                <c:formatCode>#\ ###\ ##0</c:formatCode>
                <c:ptCount val="6"/>
                <c:pt idx="0">
                  <c:v>172</c:v>
                </c:pt>
                <c:pt idx="1">
                  <c:v>165</c:v>
                </c:pt>
                <c:pt idx="2">
                  <c:v>158</c:v>
                </c:pt>
                <c:pt idx="3">
                  <c:v>124</c:v>
                </c:pt>
                <c:pt idx="4">
                  <c:v>144</c:v>
                </c:pt>
                <c:pt idx="5">
                  <c:v>157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txPr>
              <a:bodyPr/>
              <a:lstStyle/>
              <a:p>
                <a:pPr>
                  <a:defRPr lang="es-PE"/>
                </a:pPr>
                <a:endParaRPr lang="es-PE"/>
              </a:p>
            </c:txPr>
            <c:showVal val="1"/>
          </c:dLbls>
          <c:cat>
            <c:strRef>
              <c:f>'MODULO VIOLENCIA'!$A$106:$A$111</c:f>
              <c:strCache>
                <c:ptCount val="6"/>
                <c:pt idx="0">
                  <c:v>5º Juzg. Familia Hyo</c:v>
                </c:pt>
                <c:pt idx="1">
                  <c:v>6º Juzg. Familia Hyo</c:v>
                </c:pt>
                <c:pt idx="2">
                  <c:v>7º Juzg. Familia Hyo</c:v>
                </c:pt>
                <c:pt idx="3">
                  <c:v>8º Juzg. Familia Hyo</c:v>
                </c:pt>
                <c:pt idx="4">
                  <c:v>9º Juzg. Familia Hyo</c:v>
                </c:pt>
                <c:pt idx="5">
                  <c:v>10º Juzg. Familia Hyo</c:v>
                </c:pt>
              </c:strCache>
            </c:strRef>
          </c:cat>
          <c:val>
            <c:numRef>
              <c:f>'MODULO VIOLENCIA'!$M$106:$M$111</c:f>
              <c:numCache>
                <c:formatCode>#\ ###\ ##0</c:formatCode>
                <c:ptCount val="6"/>
                <c:pt idx="0">
                  <c:v>163</c:v>
                </c:pt>
                <c:pt idx="1">
                  <c:v>177</c:v>
                </c:pt>
                <c:pt idx="2">
                  <c:v>149</c:v>
                </c:pt>
                <c:pt idx="3">
                  <c:v>110</c:v>
                </c:pt>
                <c:pt idx="4">
                  <c:v>128</c:v>
                </c:pt>
                <c:pt idx="5">
                  <c:v>151</c:v>
                </c:pt>
              </c:numCache>
            </c:numRef>
          </c:val>
        </c:ser>
        <c:axId val="176906624"/>
        <c:axId val="176908160"/>
      </c:barChart>
      <c:catAx>
        <c:axId val="17690662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PE"/>
            </a:pPr>
            <a:endParaRPr lang="es-PE"/>
          </a:p>
        </c:txPr>
        <c:crossAx val="176908160"/>
        <c:crosses val="autoZero"/>
        <c:auto val="1"/>
        <c:lblAlgn val="ctr"/>
        <c:lblOffset val="100"/>
      </c:catAx>
      <c:valAx>
        <c:axId val="176908160"/>
        <c:scaling>
          <c:orientation val="minMax"/>
        </c:scaling>
        <c:delete val="1"/>
        <c:axPos val="l"/>
        <c:numFmt formatCode="#\ ###\ ##0" sourceLinked="1"/>
        <c:tickLblPos val="nextTo"/>
        <c:crossAx val="176906624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9072212364391283"/>
          <c:y val="0.19371376964976153"/>
          <c:w val="0.63790904353186362"/>
          <c:h val="0.1296266192532384"/>
        </c:manualLayout>
      </c:layout>
      <c:txPr>
        <a:bodyPr/>
        <a:lstStyle/>
        <a:p>
          <a:pPr>
            <a:defRPr lang="es-PE" sz="1200" b="1"/>
          </a:pPr>
          <a:endParaRPr lang="es-PE"/>
        </a:p>
      </c:txPr>
    </c:legend>
    <c:plotVisOnly val="1"/>
  </c:chart>
  <c:printSettings>
    <c:headerFooter/>
    <c:pageMargins b="0.74803149606299235" l="0.70866141732283494" r="0.70866141732283494" t="0.74803149606299235" header="0.31496062992126006" footer="0.31496062992126006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0" i="0" strike="noStrike">
                <a:solidFill>
                  <a:srgbClr val="000000"/>
                </a:solidFill>
                <a:latin typeface="Calibri"/>
                <a:cs typeface="Calibri"/>
              </a:rPr>
              <a:t>PRODUCCIÓN JUDICIAL POR DISTRITO JUDICIAL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700" b="0" i="0" strike="noStrike">
                <a:solidFill>
                  <a:srgbClr val="000000"/>
                </a:solidFill>
                <a:latin typeface="Calibri"/>
                <a:cs typeface="Calibri"/>
              </a:rPr>
              <a:t>ENERO--OCTUBRE 2011</a:t>
            </a:r>
          </a:p>
        </c:rich>
      </c:tx>
      <c:layout>
        <c:manualLayout>
          <c:xMode val="edge"/>
          <c:yMode val="edge"/>
          <c:x val="0.25647716432302547"/>
          <c:y val="2.7910989387196172E-2"/>
        </c:manualLayout>
      </c:layout>
    </c:title>
    <c:plotArea>
      <c:layout>
        <c:manualLayout>
          <c:layoutTarget val="inner"/>
          <c:xMode val="edge"/>
          <c:yMode val="edge"/>
          <c:x val="0.12557434301178838"/>
          <c:y val="0.15535754924024114"/>
          <c:w val="0.82082741285754701"/>
          <c:h val="0.79821637368261578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'20. Carga y Producción Judi (e)'!$C$79:$C$109</c:f>
              <c:strCache>
                <c:ptCount val="31"/>
                <c:pt idx="0">
                  <c:v>Lima</c:v>
                </c:pt>
                <c:pt idx="1">
                  <c:v>La Libertad</c:v>
                </c:pt>
                <c:pt idx="2">
                  <c:v>Junín</c:v>
                </c:pt>
                <c:pt idx="3">
                  <c:v>Lambayeque</c:v>
                </c:pt>
                <c:pt idx="4">
                  <c:v>Lima Norte</c:v>
                </c:pt>
                <c:pt idx="5">
                  <c:v>Arequipa</c:v>
                </c:pt>
                <c:pt idx="6">
                  <c:v>Ica</c:v>
                </c:pt>
                <c:pt idx="7">
                  <c:v>Callao</c:v>
                </c:pt>
                <c:pt idx="8">
                  <c:v>Piura</c:v>
                </c:pt>
                <c:pt idx="9">
                  <c:v>Cusco</c:v>
                </c:pt>
                <c:pt idx="10">
                  <c:v>Huánuco</c:v>
                </c:pt>
                <c:pt idx="11">
                  <c:v>Cajamarca</c:v>
                </c:pt>
                <c:pt idx="12">
                  <c:v>San Martín</c:v>
                </c:pt>
                <c:pt idx="13">
                  <c:v>Santa</c:v>
                </c:pt>
                <c:pt idx="14">
                  <c:v>Huaura</c:v>
                </c:pt>
                <c:pt idx="15">
                  <c:v>Ancash</c:v>
                </c:pt>
                <c:pt idx="16">
                  <c:v>Puno</c:v>
                </c:pt>
                <c:pt idx="17">
                  <c:v>Lima Sur</c:v>
                </c:pt>
                <c:pt idx="18">
                  <c:v>Ayacucho</c:v>
                </c:pt>
                <c:pt idx="19">
                  <c:v>Loreto</c:v>
                </c:pt>
                <c:pt idx="20">
                  <c:v>Tacna</c:v>
                </c:pt>
                <c:pt idx="21">
                  <c:v>Moquegua </c:v>
                </c:pt>
                <c:pt idx="22">
                  <c:v>Huancavelica</c:v>
                </c:pt>
                <c:pt idx="23">
                  <c:v>Apurimac</c:v>
                </c:pt>
                <c:pt idx="24">
                  <c:v>Ucayali</c:v>
                </c:pt>
                <c:pt idx="25">
                  <c:v>Tumbes</c:v>
                </c:pt>
                <c:pt idx="26">
                  <c:v>Cañete</c:v>
                </c:pt>
                <c:pt idx="27">
                  <c:v>Amazonas</c:v>
                </c:pt>
                <c:pt idx="28">
                  <c:v>Madre de Dios</c:v>
                </c:pt>
                <c:pt idx="29">
                  <c:v>Pasco</c:v>
                </c:pt>
                <c:pt idx="30">
                  <c:v>Sullana</c:v>
                </c:pt>
              </c:strCache>
            </c:strRef>
          </c:cat>
          <c:val>
            <c:numRef>
              <c:f>'20. Carga y Producción Judi (e)'!$E$79:$E$109</c:f>
              <c:numCache>
                <c:formatCode>###\ ###\ ##0</c:formatCode>
                <c:ptCount val="31"/>
                <c:pt idx="0">
                  <c:v>247389</c:v>
                </c:pt>
                <c:pt idx="1">
                  <c:v>69045</c:v>
                </c:pt>
                <c:pt idx="2">
                  <c:v>57322</c:v>
                </c:pt>
                <c:pt idx="3">
                  <c:v>51545</c:v>
                </c:pt>
                <c:pt idx="4">
                  <c:v>51455</c:v>
                </c:pt>
                <c:pt idx="5">
                  <c:v>49937</c:v>
                </c:pt>
                <c:pt idx="6">
                  <c:v>46978</c:v>
                </c:pt>
                <c:pt idx="7">
                  <c:v>46457</c:v>
                </c:pt>
                <c:pt idx="8">
                  <c:v>45192</c:v>
                </c:pt>
                <c:pt idx="9">
                  <c:v>42557</c:v>
                </c:pt>
                <c:pt idx="10">
                  <c:v>27932</c:v>
                </c:pt>
                <c:pt idx="11">
                  <c:v>26950</c:v>
                </c:pt>
                <c:pt idx="12">
                  <c:v>26418</c:v>
                </c:pt>
                <c:pt idx="13">
                  <c:v>25529</c:v>
                </c:pt>
                <c:pt idx="14">
                  <c:v>23352</c:v>
                </c:pt>
                <c:pt idx="15">
                  <c:v>22837</c:v>
                </c:pt>
                <c:pt idx="16" formatCode="#\ ###\ ##0">
                  <c:v>22305</c:v>
                </c:pt>
                <c:pt idx="17">
                  <c:v>21979</c:v>
                </c:pt>
                <c:pt idx="18">
                  <c:v>20389</c:v>
                </c:pt>
                <c:pt idx="19">
                  <c:v>19808</c:v>
                </c:pt>
                <c:pt idx="20">
                  <c:v>16838</c:v>
                </c:pt>
                <c:pt idx="21">
                  <c:v>16094</c:v>
                </c:pt>
                <c:pt idx="22">
                  <c:v>13492</c:v>
                </c:pt>
                <c:pt idx="23">
                  <c:v>13141</c:v>
                </c:pt>
                <c:pt idx="24">
                  <c:v>12226</c:v>
                </c:pt>
                <c:pt idx="25">
                  <c:v>12174</c:v>
                </c:pt>
                <c:pt idx="26">
                  <c:v>10738</c:v>
                </c:pt>
                <c:pt idx="27">
                  <c:v>8230</c:v>
                </c:pt>
                <c:pt idx="28">
                  <c:v>6550</c:v>
                </c:pt>
                <c:pt idx="29">
                  <c:v>6502</c:v>
                </c:pt>
                <c:pt idx="30">
                  <c:v>5862</c:v>
                </c:pt>
              </c:numCache>
            </c:numRef>
          </c:val>
        </c:ser>
        <c:gapWidth val="27"/>
        <c:axId val="218889600"/>
        <c:axId val="218929408"/>
      </c:barChart>
      <c:catAx>
        <c:axId val="218889600"/>
        <c:scaling>
          <c:orientation val="maxMin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lang="es-PE"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8929408"/>
        <c:crosses val="autoZero"/>
        <c:auto val="1"/>
        <c:lblAlgn val="ctr"/>
        <c:lblOffset val="100"/>
      </c:catAx>
      <c:valAx>
        <c:axId val="218929408"/>
        <c:scaling>
          <c:orientation val="minMax"/>
        </c:scaling>
        <c:axPos val="t"/>
        <c:majorGridlines/>
        <c:numFmt formatCode="###\ ###\ ##0" sourceLinked="1"/>
        <c:tickLblPos val="nextTo"/>
        <c:txPr>
          <a:bodyPr rot="0" vert="horz"/>
          <a:lstStyle/>
          <a:p>
            <a:pPr>
              <a:defRPr lang="es-PE"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8889600"/>
        <c:crosses val="autoZero"/>
        <c:crossBetween val="between"/>
      </c:valAx>
    </c:plotArea>
    <c:plotVisOnly val="1"/>
    <c:dispBlanksAs val="gap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SALAS SUPERIORES PENALES LIQUIDADORAS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2019</a:t>
            </a:r>
          </a:p>
        </c:rich>
      </c:tx>
      <c:layout>
        <c:manualLayout>
          <c:xMode val="edge"/>
          <c:yMode val="edge"/>
          <c:x val="0.12720330566787291"/>
          <c:y val="2.0831298526708758E-2"/>
        </c:manualLayout>
      </c:layout>
    </c:title>
    <c:plotArea>
      <c:layout>
        <c:manualLayout>
          <c:layoutTarget val="inner"/>
          <c:xMode val="edge"/>
          <c:yMode val="edge"/>
          <c:x val="5.2364908055410407E-2"/>
          <c:y val="0.31707317073170732"/>
          <c:w val="0.89020343694197124"/>
          <c:h val="0.5609756097560976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BOLETIN!$A$204:$A$204</c:f>
              <c:strCache>
                <c:ptCount val="1"/>
                <c:pt idx="0">
                  <c:v>Sala Penal Liquidadora Hyo</c:v>
                </c:pt>
              </c:strCache>
            </c:strRef>
          </c:cat>
          <c:val>
            <c:numRef>
              <c:f>BOLETIN!$B$204:$B$204</c:f>
              <c:numCache>
                <c:formatCode>#\ ###\ ##0</c:formatCode>
                <c:ptCount val="1"/>
                <c:pt idx="0">
                  <c:v>520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BOLETIN!$A$204:$A$204</c:f>
              <c:strCache>
                <c:ptCount val="1"/>
                <c:pt idx="0">
                  <c:v>Sala Penal Liquidadora Hyo</c:v>
                </c:pt>
              </c:strCache>
            </c:strRef>
          </c:cat>
          <c:val>
            <c:numRef>
              <c:f>BOLETIN!$M$204:$M$204</c:f>
              <c:numCache>
                <c:formatCode>#\ ###\ ##0</c:formatCode>
                <c:ptCount val="1"/>
                <c:pt idx="0">
                  <c:v>54</c:v>
                </c:pt>
              </c:numCache>
            </c:numRef>
          </c:val>
        </c:ser>
        <c:overlap val="-25"/>
        <c:axId val="220173440"/>
        <c:axId val="220174976"/>
      </c:barChart>
      <c:catAx>
        <c:axId val="2201734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0174976"/>
        <c:crosses val="autoZero"/>
        <c:auto val="1"/>
        <c:lblAlgn val="ctr"/>
        <c:lblOffset val="100"/>
      </c:catAx>
      <c:valAx>
        <c:axId val="220174976"/>
        <c:scaling>
          <c:orientation val="minMax"/>
        </c:scaling>
        <c:delete val="1"/>
        <c:axPos val="l"/>
        <c:numFmt formatCode="#\ ###\ ##0" sourceLinked="1"/>
        <c:tickLblPos val="nextTo"/>
        <c:crossAx val="220173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81116549620588"/>
          <c:y val="0.26442536146396461"/>
          <c:w val="0.63344647797403764"/>
          <c:h val="5.5749128919860613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CIVILES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-2019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2015095352864016E-2"/>
          <c:y val="0.23918634498833341"/>
          <c:w val="0.94444531290949119"/>
          <c:h val="0.61577761156571365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3">
                  <a:lumMod val="40000"/>
                  <a:lumOff val="60000"/>
                </a:schemeClr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BOLETIN!$A$240:$A$247</c:f>
              <c:strCache>
                <c:ptCount val="8"/>
                <c:pt idx="0">
                  <c:v>JC Jauja</c:v>
                </c:pt>
                <c:pt idx="1">
                  <c:v>JC Trans Pampas</c:v>
                </c:pt>
                <c:pt idx="2">
                  <c:v>1º JC Hyo</c:v>
                </c:pt>
                <c:pt idx="3">
                  <c:v>2º JC Hyo</c:v>
                </c:pt>
                <c:pt idx="4">
                  <c:v>3º JC Hyo</c:v>
                </c:pt>
                <c:pt idx="5">
                  <c:v>4º JC Hyo</c:v>
                </c:pt>
                <c:pt idx="6">
                  <c:v>5º JC Hyo</c:v>
                </c:pt>
                <c:pt idx="7">
                  <c:v>6º JC Hyo</c:v>
                </c:pt>
              </c:strCache>
            </c:strRef>
          </c:cat>
          <c:val>
            <c:numRef>
              <c:f>BOLETIN!$B$240:$B$247</c:f>
              <c:numCache>
                <c:formatCode>#\ ###\ ##0</c:formatCode>
                <c:ptCount val="8"/>
                <c:pt idx="0">
                  <c:v>744</c:v>
                </c:pt>
                <c:pt idx="1">
                  <c:v>206</c:v>
                </c:pt>
                <c:pt idx="2">
                  <c:v>548</c:v>
                </c:pt>
                <c:pt idx="3">
                  <c:v>660</c:v>
                </c:pt>
                <c:pt idx="4">
                  <c:v>464</c:v>
                </c:pt>
                <c:pt idx="5">
                  <c:v>319</c:v>
                </c:pt>
                <c:pt idx="6">
                  <c:v>648</c:v>
                </c:pt>
                <c:pt idx="7">
                  <c:v>516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BOLETIN!$A$240:$A$247</c:f>
              <c:strCache>
                <c:ptCount val="8"/>
                <c:pt idx="0">
                  <c:v>JC Jauja</c:v>
                </c:pt>
                <c:pt idx="1">
                  <c:v>JC Trans Pampas</c:v>
                </c:pt>
                <c:pt idx="2">
                  <c:v>1º JC Hyo</c:v>
                </c:pt>
                <c:pt idx="3">
                  <c:v>2º JC Hyo</c:v>
                </c:pt>
                <c:pt idx="4">
                  <c:v>3º JC Hyo</c:v>
                </c:pt>
                <c:pt idx="5">
                  <c:v>4º JC Hyo</c:v>
                </c:pt>
                <c:pt idx="6">
                  <c:v>5º JC Hyo</c:v>
                </c:pt>
                <c:pt idx="7">
                  <c:v>6º JC Hyo</c:v>
                </c:pt>
              </c:strCache>
            </c:strRef>
          </c:cat>
          <c:val>
            <c:numRef>
              <c:f>BOLETIN!$M$240:$M$247</c:f>
              <c:numCache>
                <c:formatCode>#\ ###\ ##0</c:formatCode>
                <c:ptCount val="8"/>
                <c:pt idx="0">
                  <c:v>153</c:v>
                </c:pt>
                <c:pt idx="1">
                  <c:v>130</c:v>
                </c:pt>
                <c:pt idx="2">
                  <c:v>40</c:v>
                </c:pt>
                <c:pt idx="3">
                  <c:v>44</c:v>
                </c:pt>
                <c:pt idx="4">
                  <c:v>56</c:v>
                </c:pt>
                <c:pt idx="5">
                  <c:v>56</c:v>
                </c:pt>
                <c:pt idx="6">
                  <c:v>52</c:v>
                </c:pt>
                <c:pt idx="7">
                  <c:v>44</c:v>
                </c:pt>
              </c:numCache>
            </c:numRef>
          </c:val>
        </c:ser>
        <c:overlap val="-25"/>
        <c:axId val="220958080"/>
        <c:axId val="222066560"/>
      </c:barChart>
      <c:catAx>
        <c:axId val="2209580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2066560"/>
        <c:crosses val="autoZero"/>
        <c:auto val="1"/>
        <c:lblAlgn val="ctr"/>
        <c:lblOffset val="100"/>
      </c:catAx>
      <c:valAx>
        <c:axId val="222066560"/>
        <c:scaling>
          <c:orientation val="minMax"/>
        </c:scaling>
        <c:delete val="1"/>
        <c:axPos val="l"/>
        <c:numFmt formatCode="#\ ###\ ##0" sourceLinked="1"/>
        <c:tickLblPos val="nextTo"/>
        <c:crossAx val="220958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221169387725014"/>
          <c:y val="0.222728189510663"/>
          <c:w val="0.45085062107349588"/>
          <c:h val="6.6158027956429138E-2"/>
        </c:manualLayout>
      </c:layout>
      <c:txPr>
        <a:bodyPr/>
        <a:lstStyle/>
        <a:p>
          <a:pPr>
            <a:defRPr lang="es-PE"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PENALES LIQUIDADORES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 2019</a:t>
            </a:r>
          </a:p>
        </c:rich>
      </c:tx>
      <c:layout>
        <c:manualLayout>
          <c:xMode val="edge"/>
          <c:yMode val="edge"/>
          <c:x val="0.27700219336310533"/>
          <c:y val="3.9555961301938704E-2"/>
        </c:manualLayout>
      </c:layout>
    </c:title>
    <c:plotArea>
      <c:layout>
        <c:manualLayout>
          <c:layoutTarget val="inner"/>
          <c:xMode val="edge"/>
          <c:yMode val="edge"/>
          <c:x val="8.4232506925850767E-4"/>
          <c:y val="0.28735861088145714"/>
          <c:w val="0.93787575150300972"/>
          <c:h val="0.6280208050762499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BOLETIN!$A$289:$A$294</c:f>
              <c:strCache>
                <c:ptCount val="2"/>
                <c:pt idx="0">
                  <c:v>1º JPLq. Hyo</c:v>
                </c:pt>
                <c:pt idx="1">
                  <c:v>2º JPLq. Hyo</c:v>
                </c:pt>
              </c:strCache>
            </c:strRef>
          </c:cat>
          <c:val>
            <c:numRef>
              <c:f>BOLETIN!$B$289:$B$294</c:f>
              <c:numCache>
                <c:formatCode>#\ ###\ ##0</c:formatCode>
                <c:ptCount val="2"/>
                <c:pt idx="0">
                  <c:v>65</c:v>
                </c:pt>
                <c:pt idx="1">
                  <c:v>76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BOLETIN!$A$289:$A$294</c:f>
              <c:strCache>
                <c:ptCount val="2"/>
                <c:pt idx="0">
                  <c:v>1º JPLq. Hyo</c:v>
                </c:pt>
                <c:pt idx="1">
                  <c:v>2º JPLq. Hyo</c:v>
                </c:pt>
              </c:strCache>
            </c:strRef>
          </c:cat>
          <c:val>
            <c:numRef>
              <c:f>BOLETIN!$M$289:$M$294</c:f>
              <c:numCache>
                <c:formatCode>#\ ###\ ##0</c:formatCode>
                <c:ptCount val="2"/>
                <c:pt idx="0">
                  <c:v>19</c:v>
                </c:pt>
                <c:pt idx="1">
                  <c:v>7</c:v>
                </c:pt>
              </c:numCache>
            </c:numRef>
          </c:val>
        </c:ser>
        <c:overlap val="-25"/>
        <c:axId val="273473920"/>
        <c:axId val="273476992"/>
      </c:barChart>
      <c:catAx>
        <c:axId val="2734739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3476992"/>
        <c:crosses val="autoZero"/>
        <c:auto val="1"/>
        <c:lblAlgn val="ctr"/>
        <c:lblOffset val="100"/>
      </c:catAx>
      <c:valAx>
        <c:axId val="273476992"/>
        <c:scaling>
          <c:orientation val="minMax"/>
        </c:scaling>
        <c:delete val="1"/>
        <c:axPos val="l"/>
        <c:numFmt formatCode="#\ ###\ ##0" sourceLinked="1"/>
        <c:tickLblPos val="nextTo"/>
        <c:crossAx val="27347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165007179713757"/>
          <c:y val="0.23059150214918786"/>
          <c:w val="0.43158979376075246"/>
          <c:h val="6.0386727021441801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 DE TRABAJO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2019</a:t>
            </a:r>
          </a:p>
        </c:rich>
      </c:tx>
      <c:layout>
        <c:manualLayout>
          <c:xMode val="edge"/>
          <c:yMode val="edge"/>
          <c:x val="0.23346237151067789"/>
          <c:y val="2.9138091609516581E-2"/>
        </c:manualLayout>
      </c:layout>
    </c:title>
    <c:plotArea>
      <c:layout>
        <c:manualLayout>
          <c:layoutTarget val="inner"/>
          <c:xMode val="edge"/>
          <c:yMode val="edge"/>
          <c:x val="5.8676725719712795E-2"/>
          <c:y val="0.38709677419355043"/>
          <c:w val="0.88888997260501379"/>
          <c:h val="0.50403225806451613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BOLETIN!$A$339:$A$342</c:f>
              <c:strCache>
                <c:ptCount val="4"/>
                <c:pt idx="0">
                  <c:v>1° JT Hyo</c:v>
                </c:pt>
                <c:pt idx="1">
                  <c:v>2° JT Hyo</c:v>
                </c:pt>
                <c:pt idx="2">
                  <c:v>3° JT Hyo</c:v>
                </c:pt>
                <c:pt idx="3">
                  <c:v>JT Trans Hyo</c:v>
                </c:pt>
              </c:strCache>
            </c:strRef>
          </c:cat>
          <c:val>
            <c:numRef>
              <c:f>BOLETIN!$B$339:$B$342</c:f>
              <c:numCache>
                <c:formatCode>#\ ###\ ##0</c:formatCode>
                <c:ptCount val="4"/>
                <c:pt idx="0">
                  <c:v>2349</c:v>
                </c:pt>
                <c:pt idx="1">
                  <c:v>639</c:v>
                </c:pt>
                <c:pt idx="2">
                  <c:v>578</c:v>
                </c:pt>
                <c:pt idx="3">
                  <c:v>683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BOLETIN!$A$339:$A$342</c:f>
              <c:strCache>
                <c:ptCount val="4"/>
                <c:pt idx="0">
                  <c:v>1° JT Hyo</c:v>
                </c:pt>
                <c:pt idx="1">
                  <c:v>2° JT Hyo</c:v>
                </c:pt>
                <c:pt idx="2">
                  <c:v>3° JT Hyo</c:v>
                </c:pt>
                <c:pt idx="3">
                  <c:v>JT Trans Hyo</c:v>
                </c:pt>
              </c:strCache>
            </c:strRef>
          </c:cat>
          <c:val>
            <c:numRef>
              <c:f>BOLETIN!$M$339:$M$342</c:f>
              <c:numCache>
                <c:formatCode>#\ ###\ ##0</c:formatCode>
                <c:ptCount val="4"/>
                <c:pt idx="0">
                  <c:v>129</c:v>
                </c:pt>
                <c:pt idx="1">
                  <c:v>59</c:v>
                </c:pt>
                <c:pt idx="2">
                  <c:v>70</c:v>
                </c:pt>
                <c:pt idx="3">
                  <c:v>124</c:v>
                </c:pt>
              </c:numCache>
            </c:numRef>
          </c:val>
        </c:ser>
        <c:overlap val="-25"/>
        <c:axId val="275252736"/>
        <c:axId val="275254272"/>
      </c:barChart>
      <c:catAx>
        <c:axId val="2752527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5254272"/>
        <c:crosses val="autoZero"/>
        <c:auto val="1"/>
        <c:lblAlgn val="ctr"/>
        <c:lblOffset val="100"/>
      </c:catAx>
      <c:valAx>
        <c:axId val="275254272"/>
        <c:scaling>
          <c:orientation val="minMax"/>
        </c:scaling>
        <c:delete val="1"/>
        <c:axPos val="l"/>
        <c:numFmt formatCode="#\ ###\ ##0" sourceLinked="1"/>
        <c:tickLblPos val="nextTo"/>
        <c:crossAx val="275252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47709392131227"/>
          <c:y val="0.32435018203369914"/>
          <c:w val="0.54573502282252173"/>
          <c:h val="8.064516129032256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MIXTOS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2019</a:t>
            </a:r>
          </a:p>
        </c:rich>
      </c:tx>
      <c:layout>
        <c:manualLayout>
          <c:xMode val="edge"/>
          <c:yMode val="edge"/>
          <c:x val="0.23038193245389876"/>
          <c:y val="2.0813434856478035E-3"/>
        </c:manualLayout>
      </c:layout>
    </c:title>
    <c:plotArea>
      <c:layout>
        <c:manualLayout>
          <c:layoutTarget val="inner"/>
          <c:xMode val="edge"/>
          <c:yMode val="edge"/>
          <c:x val="4.3038001284365905E-2"/>
          <c:y val="0.30991735537190235"/>
          <c:w val="0.92405120404667973"/>
          <c:h val="0.5661157024793388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BOLETIN!$A$401:$A$405</c:f>
              <c:strCache>
                <c:ptCount val="5"/>
                <c:pt idx="0">
                  <c:v>JM Chupaca</c:v>
                </c:pt>
                <c:pt idx="1">
                  <c:v>JM Tarma</c:v>
                </c:pt>
                <c:pt idx="2">
                  <c:v>JM Pampas</c:v>
                </c:pt>
                <c:pt idx="3">
                  <c:v>JM La Oroya</c:v>
                </c:pt>
                <c:pt idx="4">
                  <c:v>JM Junín</c:v>
                </c:pt>
              </c:strCache>
            </c:strRef>
          </c:cat>
          <c:val>
            <c:numRef>
              <c:f>BOLETIN!$B$401:$B$405</c:f>
              <c:numCache>
                <c:formatCode>#\ ###\ ##0</c:formatCode>
                <c:ptCount val="5"/>
                <c:pt idx="0">
                  <c:v>755</c:v>
                </c:pt>
                <c:pt idx="1">
                  <c:v>854</c:v>
                </c:pt>
                <c:pt idx="2">
                  <c:v>398</c:v>
                </c:pt>
                <c:pt idx="3">
                  <c:v>577</c:v>
                </c:pt>
                <c:pt idx="4">
                  <c:v>254</c:v>
                </c:pt>
              </c:numCache>
            </c:numRef>
          </c:val>
        </c:ser>
        <c:ser>
          <c:idx val="1"/>
          <c:order val="1"/>
          <c:tx>
            <c:v>EXP. RESUELTO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BOLETIN!$A$401:$A$405</c:f>
              <c:strCache>
                <c:ptCount val="5"/>
                <c:pt idx="0">
                  <c:v>JM Chupaca</c:v>
                </c:pt>
                <c:pt idx="1">
                  <c:v>JM Tarma</c:v>
                </c:pt>
                <c:pt idx="2">
                  <c:v>JM Pampas</c:v>
                </c:pt>
                <c:pt idx="3">
                  <c:v>JM La Oroya</c:v>
                </c:pt>
                <c:pt idx="4">
                  <c:v>JM Junín</c:v>
                </c:pt>
              </c:strCache>
            </c:strRef>
          </c:cat>
          <c:val>
            <c:numRef>
              <c:f>BOLETIN!$M$401:$M$405</c:f>
              <c:numCache>
                <c:formatCode>#\ ###\ ##0</c:formatCode>
                <c:ptCount val="5"/>
                <c:pt idx="0">
                  <c:v>100</c:v>
                </c:pt>
                <c:pt idx="1">
                  <c:v>75</c:v>
                </c:pt>
                <c:pt idx="2">
                  <c:v>34</c:v>
                </c:pt>
                <c:pt idx="3">
                  <c:v>88</c:v>
                </c:pt>
                <c:pt idx="4">
                  <c:v>61</c:v>
                </c:pt>
              </c:numCache>
            </c:numRef>
          </c:val>
        </c:ser>
        <c:overlap val="-25"/>
        <c:axId val="287502720"/>
        <c:axId val="287504640"/>
      </c:barChart>
      <c:catAx>
        <c:axId val="287502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7504640"/>
        <c:crosses val="autoZero"/>
        <c:auto val="1"/>
        <c:lblAlgn val="ctr"/>
        <c:lblOffset val="100"/>
      </c:catAx>
      <c:valAx>
        <c:axId val="287504640"/>
        <c:scaling>
          <c:orientation val="minMax"/>
        </c:scaling>
        <c:delete val="1"/>
        <c:axPos val="l"/>
        <c:numFmt formatCode="#\ ###\ ##0" sourceLinked="1"/>
        <c:tickLblPos val="nextTo"/>
        <c:crossAx val="287502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405089870095352"/>
          <c:y val="0.26446277548639757"/>
          <c:w val="0.53038001262500678"/>
          <c:h val="8.2644669416323008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8712605952936582"/>
          <c:y val="3.3754788484337632E-3"/>
        </c:manualLayout>
      </c:layout>
    </c:title>
    <c:plotArea>
      <c:layout>
        <c:manualLayout>
          <c:layoutTarget val="inner"/>
          <c:xMode val="edge"/>
          <c:yMode val="edge"/>
          <c:x val="3.3460803059273451E-2"/>
          <c:y val="0.195822454308094"/>
          <c:w val="0.92351816443594315"/>
          <c:h val="0.6945169712793734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BOLETIN!$A$437:$A$446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BOLETIN!$B$437:$B$446</c:f>
              <c:numCache>
                <c:formatCode>#\ ###\ ##0</c:formatCode>
                <c:ptCount val="10"/>
                <c:pt idx="0">
                  <c:v>586</c:v>
                </c:pt>
                <c:pt idx="1">
                  <c:v>434</c:v>
                </c:pt>
                <c:pt idx="2">
                  <c:v>668</c:v>
                </c:pt>
                <c:pt idx="3">
                  <c:v>693</c:v>
                </c:pt>
                <c:pt idx="4">
                  <c:v>1068</c:v>
                </c:pt>
                <c:pt idx="5">
                  <c:v>766</c:v>
                </c:pt>
                <c:pt idx="6">
                  <c:v>276</c:v>
                </c:pt>
                <c:pt idx="7">
                  <c:v>484</c:v>
                </c:pt>
                <c:pt idx="8">
                  <c:v>334</c:v>
                </c:pt>
                <c:pt idx="9">
                  <c:v>512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BOLETIN!$A$437:$A$446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BOLETIN!$M$437:$M$446</c:f>
              <c:numCache>
                <c:formatCode>#\ ###\ ##0</c:formatCode>
                <c:ptCount val="10"/>
                <c:pt idx="0">
                  <c:v>79</c:v>
                </c:pt>
                <c:pt idx="1">
                  <c:v>51</c:v>
                </c:pt>
                <c:pt idx="2">
                  <c:v>206</c:v>
                </c:pt>
                <c:pt idx="3">
                  <c:v>135</c:v>
                </c:pt>
                <c:pt idx="4">
                  <c:v>128</c:v>
                </c:pt>
                <c:pt idx="5">
                  <c:v>121</c:v>
                </c:pt>
                <c:pt idx="6">
                  <c:v>84</c:v>
                </c:pt>
                <c:pt idx="7">
                  <c:v>85</c:v>
                </c:pt>
                <c:pt idx="8">
                  <c:v>83</c:v>
                </c:pt>
                <c:pt idx="9">
                  <c:v>105</c:v>
                </c:pt>
              </c:numCache>
            </c:numRef>
          </c:val>
        </c:ser>
        <c:overlap val="-25"/>
        <c:axId val="288252288"/>
        <c:axId val="288254208"/>
      </c:barChart>
      <c:catAx>
        <c:axId val="28825228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8254208"/>
        <c:crosses val="autoZero"/>
        <c:auto val="1"/>
        <c:lblAlgn val="ctr"/>
        <c:lblOffset val="100"/>
      </c:catAx>
      <c:valAx>
        <c:axId val="288254208"/>
        <c:scaling>
          <c:orientation val="minMax"/>
        </c:scaling>
        <c:delete val="1"/>
        <c:axPos val="l"/>
        <c:numFmt formatCode="#\ ###\ ##0" sourceLinked="1"/>
        <c:tickLblPos val="nextTo"/>
        <c:crossAx val="28825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61815050102427"/>
          <c:y val="0.15943904581767168"/>
          <c:w val="0.37140131384150632"/>
          <c:h val="7.0886152285794535E-2"/>
        </c:manualLayout>
      </c:layout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image" Target="../media/image5.jpeg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image" Target="../media/image6.jpeg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image" Target="../media/image5.jpeg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22</xdr:row>
      <xdr:rowOff>95250</xdr:rowOff>
    </xdr:from>
    <xdr:to>
      <xdr:col>12</xdr:col>
      <xdr:colOff>333375</xdr:colOff>
      <xdr:row>56</xdr:row>
      <xdr:rowOff>104775</xdr:rowOff>
    </xdr:to>
    <xdr:graphicFrame macro="">
      <xdr:nvGraphicFramePr>
        <xdr:cNvPr id="2694673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0.07974</cdr:x>
      <cdr:y>0.88568</cdr:y>
    </cdr:from>
    <cdr:to>
      <cdr:x>0.99851</cdr:x>
      <cdr:y>0.95972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90525" y="4157170"/>
          <a:ext cx="6930164" cy="306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PE" sz="1000"/>
            <a:t>Nota: La ejecución presupuestal considera el gasto del periodo por todo tipo</a:t>
          </a:r>
          <a:r>
            <a:rPr lang="es-PE" sz="1000" baseline="0"/>
            <a:t> de Fuente</a:t>
          </a:r>
          <a:endParaRPr lang="es-PE" sz="1000"/>
        </a:p>
      </cdr:txBody>
    </cdr:sp>
  </cdr:relSizeAnchor>
  <cdr:relSizeAnchor xmlns:cdr="http://schemas.openxmlformats.org/drawingml/2006/chartDrawing">
    <cdr:from>
      <cdr:x>0.33892</cdr:x>
      <cdr:y>0.83573</cdr:y>
    </cdr:from>
    <cdr:to>
      <cdr:x>0.94677</cdr:x>
      <cdr:y>0.87998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86003" y="3996655"/>
          <a:ext cx="34004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PE" sz="1100"/>
            <a:t>2010</a:t>
          </a:r>
          <a:r>
            <a:rPr lang="es-PE" sz="1100" baseline="0"/>
            <a:t>                                                                               2011</a:t>
          </a:r>
          <a:endParaRPr lang="es-P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1181100</xdr:colOff>
      <xdr:row>59</xdr:row>
      <xdr:rowOff>152400</xdr:rowOff>
    </xdr:from>
    <xdr:to>
      <xdr:col>11</xdr:col>
      <xdr:colOff>19050</xdr:colOff>
      <xdr:row>78</xdr:row>
      <xdr:rowOff>57150</xdr:rowOff>
    </xdr:to>
    <xdr:graphicFrame macro="">
      <xdr:nvGraphicFramePr>
        <xdr:cNvPr id="2692113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49</xdr:row>
      <xdr:rowOff>95250</xdr:rowOff>
    </xdr:from>
    <xdr:to>
      <xdr:col>12</xdr:col>
      <xdr:colOff>104775</xdr:colOff>
      <xdr:row>69</xdr:row>
      <xdr:rowOff>123825</xdr:rowOff>
    </xdr:to>
    <xdr:graphicFrame macro="">
      <xdr:nvGraphicFramePr>
        <xdr:cNvPr id="270010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36</xdr:row>
      <xdr:rowOff>19050</xdr:rowOff>
    </xdr:from>
    <xdr:to>
      <xdr:col>12</xdr:col>
      <xdr:colOff>609600</xdr:colOff>
      <xdr:row>46</xdr:row>
      <xdr:rowOff>76200</xdr:rowOff>
    </xdr:to>
    <xdr:sp macro="" textlink="">
      <xdr:nvSpPr>
        <xdr:cNvPr id="31168721" name="Picture 2"/>
        <xdr:cNvSpPr>
          <a:spLocks noChangeAspect="1" noChangeArrowheads="1"/>
        </xdr:cNvSpPr>
      </xdr:nvSpPr>
      <xdr:spPr bwMode="auto">
        <a:xfrm>
          <a:off x="5514975" y="1876425"/>
          <a:ext cx="24003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105641</xdr:colOff>
      <xdr:row>205</xdr:row>
      <xdr:rowOff>74468</xdr:rowOff>
    </xdr:from>
    <xdr:to>
      <xdr:col>15</xdr:col>
      <xdr:colOff>238991</xdr:colOff>
      <xdr:row>228</xdr:row>
      <xdr:rowOff>49357</xdr:rowOff>
    </xdr:to>
    <xdr:graphicFrame macro="">
      <xdr:nvGraphicFramePr>
        <xdr:cNvPr id="31168723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1391516</xdr:colOff>
      <xdr:row>249</xdr:row>
      <xdr:rowOff>143741</xdr:rowOff>
    </xdr:from>
    <xdr:to>
      <xdr:col>18</xdr:col>
      <xdr:colOff>524741</xdr:colOff>
      <xdr:row>279</xdr:row>
      <xdr:rowOff>14720</xdr:rowOff>
    </xdr:to>
    <xdr:graphicFrame macro="">
      <xdr:nvGraphicFramePr>
        <xdr:cNvPr id="3116872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137679</xdr:colOff>
      <xdr:row>295</xdr:row>
      <xdr:rowOff>137680</xdr:rowOff>
    </xdr:from>
    <xdr:to>
      <xdr:col>18</xdr:col>
      <xdr:colOff>509154</xdr:colOff>
      <xdr:row>325</xdr:row>
      <xdr:rowOff>45894</xdr:rowOff>
    </xdr:to>
    <xdr:graphicFrame macro="">
      <xdr:nvGraphicFramePr>
        <xdr:cNvPr id="3116872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286616</xdr:colOff>
      <xdr:row>345</xdr:row>
      <xdr:rowOff>88323</xdr:rowOff>
    </xdr:from>
    <xdr:to>
      <xdr:col>16</xdr:col>
      <xdr:colOff>324716</xdr:colOff>
      <xdr:row>363</xdr:row>
      <xdr:rowOff>27710</xdr:rowOff>
    </xdr:to>
    <xdr:graphicFrame macro="">
      <xdr:nvGraphicFramePr>
        <xdr:cNvPr id="3116872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126423</xdr:colOff>
      <xdr:row>406</xdr:row>
      <xdr:rowOff>30308</xdr:rowOff>
    </xdr:from>
    <xdr:to>
      <xdr:col>17</xdr:col>
      <xdr:colOff>174048</xdr:colOff>
      <xdr:row>421</xdr:row>
      <xdr:rowOff>0</xdr:rowOff>
    </xdr:to>
    <xdr:graphicFrame macro="">
      <xdr:nvGraphicFramePr>
        <xdr:cNvPr id="3116872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1463386</xdr:colOff>
      <xdr:row>457</xdr:row>
      <xdr:rowOff>118631</xdr:rowOff>
    </xdr:from>
    <xdr:to>
      <xdr:col>18</xdr:col>
      <xdr:colOff>444211</xdr:colOff>
      <xdr:row>481</xdr:row>
      <xdr:rowOff>866</xdr:rowOff>
    </xdr:to>
    <xdr:graphicFrame macro="">
      <xdr:nvGraphicFramePr>
        <xdr:cNvPr id="31168729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342034</xdr:colOff>
      <xdr:row>173</xdr:row>
      <xdr:rowOff>46759</xdr:rowOff>
    </xdr:from>
    <xdr:to>
      <xdr:col>16</xdr:col>
      <xdr:colOff>170584</xdr:colOff>
      <xdr:row>194</xdr:row>
      <xdr:rowOff>58881</xdr:rowOff>
    </xdr:to>
    <xdr:graphicFrame macro="">
      <xdr:nvGraphicFramePr>
        <xdr:cNvPr id="31168730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97848</xdr:colOff>
      <xdr:row>139</xdr:row>
      <xdr:rowOff>51954</xdr:rowOff>
    </xdr:from>
    <xdr:to>
      <xdr:col>20</xdr:col>
      <xdr:colOff>307398</xdr:colOff>
      <xdr:row>162</xdr:row>
      <xdr:rowOff>103909</xdr:rowOff>
    </xdr:to>
    <xdr:graphicFrame macro="">
      <xdr:nvGraphicFramePr>
        <xdr:cNvPr id="31168731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513484</xdr:colOff>
      <xdr:row>139</xdr:row>
      <xdr:rowOff>34636</xdr:rowOff>
    </xdr:from>
    <xdr:to>
      <xdr:col>9</xdr:col>
      <xdr:colOff>437284</xdr:colOff>
      <xdr:row>162</xdr:row>
      <xdr:rowOff>121227</xdr:rowOff>
    </xdr:to>
    <xdr:graphicFrame macro="">
      <xdr:nvGraphicFramePr>
        <xdr:cNvPr id="31168732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1513609</xdr:colOff>
      <xdr:row>481</xdr:row>
      <xdr:rowOff>73602</xdr:rowOff>
    </xdr:from>
    <xdr:to>
      <xdr:col>18</xdr:col>
      <xdr:colOff>484909</xdr:colOff>
      <xdr:row>507</xdr:row>
      <xdr:rowOff>16452</xdr:rowOff>
    </xdr:to>
    <xdr:graphicFrame macro="">
      <xdr:nvGraphicFramePr>
        <xdr:cNvPr id="31168733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1467716</xdr:colOff>
      <xdr:row>507</xdr:row>
      <xdr:rowOff>150668</xdr:rowOff>
    </xdr:from>
    <xdr:to>
      <xdr:col>18</xdr:col>
      <xdr:colOff>496166</xdr:colOff>
      <xdr:row>521</xdr:row>
      <xdr:rowOff>17318</xdr:rowOff>
    </xdr:to>
    <xdr:graphicFrame macro="">
      <xdr:nvGraphicFramePr>
        <xdr:cNvPr id="31168734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167986</xdr:colOff>
      <xdr:row>379</xdr:row>
      <xdr:rowOff>2038</xdr:rowOff>
    </xdr:from>
    <xdr:to>
      <xdr:col>16</xdr:col>
      <xdr:colOff>332509</xdr:colOff>
      <xdr:row>393</xdr:row>
      <xdr:rowOff>138546</xdr:rowOff>
    </xdr:to>
    <xdr:graphicFrame macro="">
      <xdr:nvGraphicFramePr>
        <xdr:cNvPr id="3116873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1662545</xdr:colOff>
      <xdr:row>36</xdr:row>
      <xdr:rowOff>17318</xdr:rowOff>
    </xdr:from>
    <xdr:to>
      <xdr:col>19</xdr:col>
      <xdr:colOff>254630</xdr:colOff>
      <xdr:row>67</xdr:row>
      <xdr:rowOff>78512</xdr:rowOff>
    </xdr:to>
    <xdr:pic>
      <xdr:nvPicPr>
        <xdr:cNvPr id="17" name="16 Imagen" descr="CSJJU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62545" y="4537363"/>
          <a:ext cx="10351130" cy="5308603"/>
        </a:xfrm>
        <a:prstGeom prst="rect">
          <a:avLst/>
        </a:prstGeom>
      </xdr:spPr>
    </xdr:pic>
    <xdr:clientData/>
  </xdr:twoCellAnchor>
  <xdr:twoCellAnchor>
    <xdr:from>
      <xdr:col>0</xdr:col>
      <xdr:colOff>692727</xdr:colOff>
      <xdr:row>102</xdr:row>
      <xdr:rowOff>34637</xdr:rowOff>
    </xdr:from>
    <xdr:to>
      <xdr:col>20</xdr:col>
      <xdr:colOff>160193</xdr:colOff>
      <xdr:row>107</xdr:row>
      <xdr:rowOff>144318</xdr:rowOff>
    </xdr:to>
    <xdr:grpSp>
      <xdr:nvGrpSpPr>
        <xdr:cNvPr id="18" name="17 Grupo"/>
        <xdr:cNvGrpSpPr/>
      </xdr:nvGrpSpPr>
      <xdr:grpSpPr>
        <a:xfrm>
          <a:off x="692727" y="19261530"/>
          <a:ext cx="11972430" cy="926109"/>
          <a:chOff x="15875" y="32385000"/>
          <a:chExt cx="11953875" cy="889000"/>
        </a:xfrm>
      </xdr:grpSpPr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3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3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0.13425</cdr:x>
      <cdr:y>0.85509</cdr:y>
    </cdr:from>
    <cdr:to>
      <cdr:x>0.28869</cdr:x>
      <cdr:y>0.99181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42950" y="2524124"/>
          <a:ext cx="9144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1100"/>
            <a:t>1ra Sala Laboral</a:t>
          </a:r>
        </a:p>
      </cdr:txBody>
    </cdr:sp>
  </cdr:relSizeAnchor>
  <cdr:relSizeAnchor xmlns:cdr="http://schemas.openxmlformats.org/drawingml/2006/chartDrawing">
    <cdr:from>
      <cdr:x>0.59359</cdr:x>
      <cdr:y>0.85317</cdr:y>
    </cdr:from>
    <cdr:to>
      <cdr:x>0.75096</cdr:x>
      <cdr:y>0.9894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441700" y="2517775"/>
          <a:ext cx="9144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100"/>
            <a:t>2da Sala Laboral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190</xdr:row>
      <xdr:rowOff>9525</xdr:rowOff>
    </xdr:from>
    <xdr:to>
      <xdr:col>22</xdr:col>
      <xdr:colOff>314325</xdr:colOff>
      <xdr:row>212</xdr:row>
      <xdr:rowOff>38100</xdr:rowOff>
    </xdr:to>
    <xdr:graphicFrame macro="">
      <xdr:nvGraphicFramePr>
        <xdr:cNvPr id="2966414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251</xdr:row>
      <xdr:rowOff>76200</xdr:rowOff>
    </xdr:from>
    <xdr:to>
      <xdr:col>11</xdr:col>
      <xdr:colOff>238125</xdr:colOff>
      <xdr:row>266</xdr:row>
      <xdr:rowOff>57150</xdr:rowOff>
    </xdr:to>
    <xdr:graphicFrame macro="">
      <xdr:nvGraphicFramePr>
        <xdr:cNvPr id="2966414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287</xdr:row>
      <xdr:rowOff>76201</xdr:rowOff>
    </xdr:from>
    <xdr:to>
      <xdr:col>12</xdr:col>
      <xdr:colOff>428625</xdr:colOff>
      <xdr:row>299</xdr:row>
      <xdr:rowOff>136072</xdr:rowOff>
    </xdr:to>
    <xdr:graphicFrame macro="">
      <xdr:nvGraphicFramePr>
        <xdr:cNvPr id="2966414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143</xdr:row>
      <xdr:rowOff>57150</xdr:rowOff>
    </xdr:from>
    <xdr:to>
      <xdr:col>12</xdr:col>
      <xdr:colOff>285750</xdr:colOff>
      <xdr:row>161</xdr:row>
      <xdr:rowOff>19050</xdr:rowOff>
    </xdr:to>
    <xdr:graphicFrame macro="">
      <xdr:nvGraphicFramePr>
        <xdr:cNvPr id="2966414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933450</xdr:colOff>
      <xdr:row>143</xdr:row>
      <xdr:rowOff>76200</xdr:rowOff>
    </xdr:from>
    <xdr:to>
      <xdr:col>22</xdr:col>
      <xdr:colOff>133350</xdr:colOff>
      <xdr:row>161</xdr:row>
      <xdr:rowOff>133350</xdr:rowOff>
    </xdr:to>
    <xdr:graphicFrame macro="">
      <xdr:nvGraphicFramePr>
        <xdr:cNvPr id="29664146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266700</xdr:colOff>
      <xdr:row>215</xdr:row>
      <xdr:rowOff>28575</xdr:rowOff>
    </xdr:from>
    <xdr:to>
      <xdr:col>22</xdr:col>
      <xdr:colOff>571500</xdr:colOff>
      <xdr:row>234</xdr:row>
      <xdr:rowOff>95250</xdr:rowOff>
    </xdr:to>
    <xdr:graphicFrame macro="">
      <xdr:nvGraphicFramePr>
        <xdr:cNvPr id="2966414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76200</xdr:colOff>
      <xdr:row>251</xdr:row>
      <xdr:rowOff>28575</xdr:rowOff>
    </xdr:from>
    <xdr:to>
      <xdr:col>20</xdr:col>
      <xdr:colOff>733425</xdr:colOff>
      <xdr:row>265</xdr:row>
      <xdr:rowOff>152400</xdr:rowOff>
    </xdr:to>
    <xdr:graphicFrame macro="">
      <xdr:nvGraphicFramePr>
        <xdr:cNvPr id="2966414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628650</xdr:colOff>
      <xdr:row>287</xdr:row>
      <xdr:rowOff>85726</xdr:rowOff>
    </xdr:from>
    <xdr:to>
      <xdr:col>22</xdr:col>
      <xdr:colOff>561975</xdr:colOff>
      <xdr:row>299</xdr:row>
      <xdr:rowOff>122465</xdr:rowOff>
    </xdr:to>
    <xdr:graphicFrame macro="">
      <xdr:nvGraphicFramePr>
        <xdr:cNvPr id="29664149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634093</xdr:colOff>
      <xdr:row>300</xdr:row>
      <xdr:rowOff>24493</xdr:rowOff>
    </xdr:from>
    <xdr:to>
      <xdr:col>22</xdr:col>
      <xdr:colOff>557893</xdr:colOff>
      <xdr:row>339</xdr:row>
      <xdr:rowOff>95250</xdr:rowOff>
    </xdr:to>
    <xdr:graphicFrame macro="">
      <xdr:nvGraphicFramePr>
        <xdr:cNvPr id="29664150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76200</xdr:colOff>
      <xdr:row>39</xdr:row>
      <xdr:rowOff>19050</xdr:rowOff>
    </xdr:from>
    <xdr:to>
      <xdr:col>12</xdr:col>
      <xdr:colOff>609600</xdr:colOff>
      <xdr:row>49</xdr:row>
      <xdr:rowOff>76200</xdr:rowOff>
    </xdr:to>
    <xdr:sp macro="" textlink="">
      <xdr:nvSpPr>
        <xdr:cNvPr id="29664152" name="Picture 2"/>
        <xdr:cNvSpPr>
          <a:spLocks noChangeAspect="1" noChangeArrowheads="1"/>
        </xdr:cNvSpPr>
      </xdr:nvSpPr>
      <xdr:spPr bwMode="auto">
        <a:xfrm>
          <a:off x="4391025" y="1876425"/>
          <a:ext cx="20669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99333</xdr:colOff>
      <xdr:row>300</xdr:row>
      <xdr:rowOff>65315</xdr:rowOff>
    </xdr:from>
    <xdr:to>
      <xdr:col>12</xdr:col>
      <xdr:colOff>442233</xdr:colOff>
      <xdr:row>339</xdr:row>
      <xdr:rowOff>122465</xdr:rowOff>
    </xdr:to>
    <xdr:graphicFrame macro="">
      <xdr:nvGraphicFramePr>
        <xdr:cNvPr id="29664154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789214</xdr:colOff>
      <xdr:row>40</xdr:row>
      <xdr:rowOff>68035</xdr:rowOff>
    </xdr:from>
    <xdr:to>
      <xdr:col>20</xdr:col>
      <xdr:colOff>363487</xdr:colOff>
      <xdr:row>70</xdr:row>
      <xdr:rowOff>69852</xdr:rowOff>
    </xdr:to>
    <xdr:pic>
      <xdr:nvPicPr>
        <xdr:cNvPr id="15" name="14 Imagen" descr="CSJJU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9214" y="7769678"/>
          <a:ext cx="10351130" cy="5308603"/>
        </a:xfrm>
        <a:prstGeom prst="rect">
          <a:avLst/>
        </a:prstGeom>
      </xdr:spPr>
    </xdr:pic>
    <xdr:clientData/>
  </xdr:twoCellAnchor>
  <xdr:twoCellAnchor>
    <xdr:from>
      <xdr:col>0</xdr:col>
      <xdr:colOff>217714</xdr:colOff>
      <xdr:row>102</xdr:row>
      <xdr:rowOff>62592</xdr:rowOff>
    </xdr:from>
    <xdr:to>
      <xdr:col>22</xdr:col>
      <xdr:colOff>129268</xdr:colOff>
      <xdr:row>107</xdr:row>
      <xdr:rowOff>135164</xdr:rowOff>
    </xdr:to>
    <xdr:grpSp>
      <xdr:nvGrpSpPr>
        <xdr:cNvPr id="16" name="15 Grupo"/>
        <xdr:cNvGrpSpPr/>
      </xdr:nvGrpSpPr>
      <xdr:grpSpPr>
        <a:xfrm>
          <a:off x="217714" y="18679637"/>
          <a:ext cx="11930372" cy="851891"/>
          <a:chOff x="15875" y="32385000"/>
          <a:chExt cx="11953875" cy="889000"/>
        </a:xfrm>
      </xdr:grpSpPr>
      <xdr:pic>
        <xdr:nvPicPr>
          <xdr:cNvPr id="1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1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2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9</xdr:row>
      <xdr:rowOff>19050</xdr:rowOff>
    </xdr:from>
    <xdr:to>
      <xdr:col>12</xdr:col>
      <xdr:colOff>609600</xdr:colOff>
      <xdr:row>19</xdr:row>
      <xdr:rowOff>76200</xdr:rowOff>
    </xdr:to>
    <xdr:sp macro="" textlink="">
      <xdr:nvSpPr>
        <xdr:cNvPr id="4" name="Picture 2"/>
        <xdr:cNvSpPr>
          <a:spLocks noChangeAspect="1" noChangeArrowheads="1"/>
        </xdr:cNvSpPr>
      </xdr:nvSpPr>
      <xdr:spPr bwMode="auto">
        <a:xfrm>
          <a:off x="4391025" y="1876425"/>
          <a:ext cx="20669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114301</xdr:colOff>
      <xdr:row>116</xdr:row>
      <xdr:rowOff>139699</xdr:rowOff>
    </xdr:from>
    <xdr:to>
      <xdr:col>20</xdr:col>
      <xdr:colOff>504825</xdr:colOff>
      <xdr:row>144</xdr:row>
      <xdr:rowOff>63500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1015999</xdr:colOff>
      <xdr:row>18</xdr:row>
      <xdr:rowOff>9522</xdr:rowOff>
    </xdr:from>
    <xdr:to>
      <xdr:col>19</xdr:col>
      <xdr:colOff>349879</xdr:colOff>
      <xdr:row>48</xdr:row>
      <xdr:rowOff>142875</xdr:rowOff>
    </xdr:to>
    <xdr:pic>
      <xdr:nvPicPr>
        <xdr:cNvPr id="11" name="10 Imagen" descr="CSJJU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999" y="3771897"/>
          <a:ext cx="10351130" cy="5308603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174</xdr:row>
      <xdr:rowOff>79375</xdr:rowOff>
    </xdr:from>
    <xdr:to>
      <xdr:col>20</xdr:col>
      <xdr:colOff>492125</xdr:colOff>
      <xdr:row>180</xdr:row>
      <xdr:rowOff>15875</xdr:rowOff>
    </xdr:to>
    <xdr:grpSp>
      <xdr:nvGrpSpPr>
        <xdr:cNvPr id="41" name="40 Grupo"/>
        <xdr:cNvGrpSpPr/>
      </xdr:nvGrpSpPr>
      <xdr:grpSpPr>
        <a:xfrm>
          <a:off x="254000" y="32988250"/>
          <a:ext cx="11953875" cy="889000"/>
          <a:chOff x="15875" y="32385000"/>
          <a:chExt cx="11953875" cy="889000"/>
        </a:xfrm>
      </xdr:grpSpPr>
      <xdr:pic>
        <xdr:nvPicPr>
          <xdr:cNvPr id="195594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1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4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0</xdr:col>
      <xdr:colOff>215900</xdr:colOff>
      <xdr:row>81</xdr:row>
      <xdr:rowOff>136525</xdr:rowOff>
    </xdr:from>
    <xdr:to>
      <xdr:col>20</xdr:col>
      <xdr:colOff>454025</xdr:colOff>
      <xdr:row>86</xdr:row>
      <xdr:rowOff>231775</xdr:rowOff>
    </xdr:to>
    <xdr:grpSp>
      <xdr:nvGrpSpPr>
        <xdr:cNvPr id="42" name="41 Grupo"/>
        <xdr:cNvGrpSpPr/>
      </xdr:nvGrpSpPr>
      <xdr:grpSpPr>
        <a:xfrm>
          <a:off x="215900" y="15900400"/>
          <a:ext cx="11953875" cy="889000"/>
          <a:chOff x="15875" y="32385000"/>
          <a:chExt cx="11953875" cy="889000"/>
        </a:xfrm>
      </xdr:grpSpPr>
      <xdr:pic>
        <xdr:nvPicPr>
          <xdr:cNvPr id="4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4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4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4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4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4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4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5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5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5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5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5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5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0.01448</cdr:x>
      <cdr:y>0.03763</cdr:y>
    </cdr:from>
    <cdr:to>
      <cdr:x>0.98627</cdr:x>
      <cdr:y>0.19086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4367" y="133349"/>
          <a:ext cx="901560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 rtl="0"/>
          <a:r>
            <a:rPr lang="es-PE" sz="1400" b="1" i="0" baseline="0">
              <a:latin typeface="Arial Narrow" pitchFamily="34" charset="0"/>
              <a:ea typeface="+mn-ea"/>
              <a:cs typeface="+mn-cs"/>
            </a:rPr>
            <a:t>JUZGADOS   SUBESPECIALIZADOS EN VIOLENCIA  CONTRA   LAS   MUJERES   E    INTEGRANTES DEL GRUPO   FAMILIAR</a:t>
          </a:r>
          <a:endParaRPr lang="es-PE" sz="1400">
            <a:latin typeface="Arial Narrow" pitchFamily="34" charset="0"/>
          </a:endParaRPr>
        </a:p>
        <a:p xmlns:a="http://schemas.openxmlformats.org/drawingml/2006/main">
          <a:pPr algn="ctr" rtl="0"/>
          <a:r>
            <a:rPr lang="es-PE" sz="1400" b="1" i="0" baseline="0">
              <a:latin typeface="Arial Narrow" pitchFamily="34" charset="0"/>
              <a:ea typeface="+mn-ea"/>
              <a:cs typeface="+mn-cs"/>
            </a:rPr>
            <a:t>CARGA  PROCESAL - EXPEDIENTES RESUELTOS - EN TRÁMITE   </a:t>
          </a:r>
          <a:endParaRPr lang="es-PE" sz="1400">
            <a:latin typeface="Arial Narrow" pitchFamily="34" charset="0"/>
          </a:endParaRPr>
        </a:p>
        <a:p xmlns:a="http://schemas.openxmlformats.org/drawingml/2006/main">
          <a:pPr algn="ctr" rtl="0"/>
          <a:r>
            <a:rPr lang="es-PE" sz="1400" b="1" i="0" baseline="0">
              <a:latin typeface="Arial Narrow" pitchFamily="34" charset="0"/>
              <a:ea typeface="+mn-ea"/>
              <a:cs typeface="+mn-cs"/>
            </a:rPr>
            <a:t>Periodo : ENERO 2019</a:t>
          </a:r>
          <a:endParaRPr lang="es-PE" sz="1400">
            <a:latin typeface="Arial Narrow" pitchFamily="34" charset="0"/>
          </a:endParaRPr>
        </a:p>
        <a:p xmlns:a="http://schemas.openxmlformats.org/drawingml/2006/main">
          <a:pPr algn="ctr"/>
          <a:endParaRPr lang="es-PE" sz="1400">
            <a:latin typeface="Arial Narrow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Documento_de_Microsoft_Office_Word_97-20032.doc"/><Relationship Id="rId4" Type="http://schemas.openxmlformats.org/officeDocument/2006/relationships/oleObject" Target="../embeddings/Documento_de_Microsoft_Office_Word_97-2003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Documento_de_Microsoft_Office_Word_97-20033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Documento_de_Microsoft_Office_Word_97-20034.doc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.gob.pe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www.pj.gob.pe/" TargetMode="External"/><Relationship Id="rId7" Type="http://schemas.openxmlformats.org/officeDocument/2006/relationships/hyperlink" Target="http://www.pj.gob.pe/" TargetMode="External"/><Relationship Id="rId12" Type="http://schemas.openxmlformats.org/officeDocument/2006/relationships/vmlDrawing" Target="../drawings/vmlDrawing4.vm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hyperlink" Target="http://www.pj.gob.pe/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://www.pj.gob.pe/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www.pj.gob.pe/" TargetMode="External"/><Relationship Id="rId9" Type="http://schemas.openxmlformats.org/officeDocument/2006/relationships/hyperlink" Target="http://www.pj.gob.pe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www.pj.gob.pe/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pj.gob.p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j.gob.pe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S99"/>
  <sheetViews>
    <sheetView showGridLines="0" topLeftCell="A49" zoomScale="85" zoomScaleNormal="85" workbookViewId="0">
      <selection activeCell="H74" sqref="H74"/>
    </sheetView>
  </sheetViews>
  <sheetFormatPr baseColWidth="10" defaultRowHeight="12.75"/>
  <cols>
    <col min="1" max="1" width="0.85546875" customWidth="1"/>
    <col min="2" max="2" width="25" customWidth="1"/>
    <col min="3" max="3" width="0.85546875" customWidth="1"/>
    <col min="4" max="4" width="13.42578125" bestFit="1" customWidth="1"/>
    <col min="5" max="5" width="9" customWidth="1"/>
    <col min="6" max="6" width="7" customWidth="1"/>
    <col min="7" max="7" width="0.85546875" customWidth="1"/>
    <col min="8" max="8" width="12.7109375" customWidth="1"/>
    <col min="9" max="9" width="12.7109375" bestFit="1" customWidth="1"/>
    <col min="10" max="10" width="12.28515625" bestFit="1" customWidth="1"/>
    <col min="11" max="11" width="6.42578125" customWidth="1"/>
    <col min="12" max="12" width="11.7109375" customWidth="1"/>
    <col min="13" max="13" width="12.5703125" bestFit="1" customWidth="1"/>
    <col min="14" max="14" width="7.140625" customWidth="1"/>
    <col min="15" max="15" width="12.7109375" bestFit="1" customWidth="1"/>
    <col min="16" max="16" width="29.28515625" style="9" customWidth="1"/>
  </cols>
  <sheetData>
    <row r="1" spans="2:16" ht="18" customHeight="1"/>
    <row r="2" spans="2:16" ht="30" customHeight="1">
      <c r="B2" s="871" t="s">
        <v>76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3"/>
    </row>
    <row r="3" spans="2:16" ht="30" customHeight="1">
      <c r="B3" s="874" t="s">
        <v>60</v>
      </c>
      <c r="C3" s="875"/>
      <c r="D3" s="875"/>
      <c r="E3" s="875"/>
      <c r="F3" s="875"/>
      <c r="G3" s="875"/>
      <c r="H3" s="875"/>
      <c r="I3" s="875"/>
      <c r="J3" s="875"/>
      <c r="K3" s="875"/>
      <c r="L3" s="875"/>
      <c r="M3" s="875"/>
      <c r="N3" s="876"/>
    </row>
    <row r="4" spans="2:16" ht="11.25" customHeight="1">
      <c r="B4" s="137"/>
      <c r="C4" s="137"/>
      <c r="D4" s="138"/>
      <c r="E4" s="138"/>
      <c r="F4" s="139"/>
      <c r="G4" s="139"/>
      <c r="H4" s="138"/>
      <c r="I4" s="138"/>
      <c r="J4" s="138"/>
      <c r="K4" s="138"/>
      <c r="L4" s="138"/>
      <c r="M4" s="138"/>
      <c r="N4" s="139"/>
    </row>
    <row r="5" spans="2:16" ht="21" customHeight="1">
      <c r="B5" s="877" t="s">
        <v>77</v>
      </c>
      <c r="C5" s="140"/>
      <c r="D5" s="878" t="s">
        <v>44</v>
      </c>
      <c r="E5" s="879"/>
      <c r="F5" s="880"/>
      <c r="G5" s="141"/>
      <c r="H5" s="878" t="s">
        <v>56</v>
      </c>
      <c r="I5" s="879"/>
      <c r="J5" s="879"/>
      <c r="K5" s="879"/>
      <c r="L5" s="879"/>
      <c r="M5" s="879"/>
      <c r="N5" s="880"/>
    </row>
    <row r="6" spans="2:16" ht="32.25" customHeight="1">
      <c r="B6" s="877"/>
      <c r="C6" s="140"/>
      <c r="D6" s="881" t="s">
        <v>57</v>
      </c>
      <c r="E6" s="883" t="s">
        <v>97</v>
      </c>
      <c r="F6" s="884"/>
      <c r="G6" s="45"/>
      <c r="H6" s="881" t="s">
        <v>89</v>
      </c>
      <c r="I6" s="885" t="s">
        <v>98</v>
      </c>
      <c r="J6" s="885"/>
      <c r="K6" s="885"/>
      <c r="L6" s="885"/>
      <c r="M6" s="885"/>
      <c r="N6" s="885"/>
    </row>
    <row r="7" spans="2:16" ht="36" customHeight="1">
      <c r="B7" s="877"/>
      <c r="C7" s="140"/>
      <c r="D7" s="882"/>
      <c r="E7" s="125" t="s">
        <v>96</v>
      </c>
      <c r="F7" s="126" t="s">
        <v>0</v>
      </c>
      <c r="G7" s="127"/>
      <c r="H7" s="882"/>
      <c r="I7" s="128" t="s">
        <v>45</v>
      </c>
      <c r="J7" s="128" t="s">
        <v>58</v>
      </c>
      <c r="K7" s="128" t="s">
        <v>62</v>
      </c>
      <c r="L7" s="128" t="s">
        <v>32</v>
      </c>
      <c r="M7" s="128" t="s">
        <v>59</v>
      </c>
      <c r="N7" s="129" t="s">
        <v>0</v>
      </c>
    </row>
    <row r="8" spans="2:16" ht="5.25" customHeight="1">
      <c r="B8" s="136"/>
      <c r="C8" s="142"/>
      <c r="D8" s="136"/>
      <c r="E8" s="143" t="s">
        <v>2</v>
      </c>
      <c r="F8" s="144"/>
      <c r="G8" s="145"/>
      <c r="H8" s="136"/>
      <c r="I8" s="143"/>
      <c r="J8" s="143"/>
      <c r="K8" s="143" t="s">
        <v>2</v>
      </c>
      <c r="L8" s="143"/>
      <c r="M8" s="143"/>
      <c r="N8" s="144"/>
    </row>
    <row r="9" spans="2:16" ht="21" customHeight="1">
      <c r="B9" s="146" t="s">
        <v>1</v>
      </c>
      <c r="C9" s="137"/>
      <c r="D9" s="147">
        <f>+D11+D17</f>
        <v>1305434.8019999999</v>
      </c>
      <c r="E9" s="148">
        <f>+E11+E17</f>
        <v>713244.83364999993</v>
      </c>
      <c r="F9" s="149">
        <f>IF(E9&gt;0,E9/D9*100,0)</f>
        <v>54.636572623716518</v>
      </c>
      <c r="G9" s="150"/>
      <c r="H9" s="147">
        <f t="shared" ref="H9:M9" si="0">+H11+H17</f>
        <v>1334635.4950000001</v>
      </c>
      <c r="I9" s="151">
        <f t="shared" si="0"/>
        <v>676842.08280999993</v>
      </c>
      <c r="J9" s="152">
        <f t="shared" si="0"/>
        <v>53596.790309999997</v>
      </c>
      <c r="K9" s="152">
        <f t="shared" si="0"/>
        <v>450.62493999999998</v>
      </c>
      <c r="L9" s="153">
        <f t="shared" si="0"/>
        <v>1116.55178</v>
      </c>
      <c r="M9" s="153">
        <f t="shared" si="0"/>
        <v>732006.04984000011</v>
      </c>
      <c r="N9" s="149">
        <f>IF(M9&gt;0,+M9/H9*100,0)</f>
        <v>54.846889100607953</v>
      </c>
    </row>
    <row r="10" spans="2:16" ht="6.75" customHeight="1">
      <c r="B10" s="136"/>
      <c r="C10" s="142"/>
      <c r="D10" s="136"/>
      <c r="E10" s="142"/>
      <c r="F10" s="145"/>
      <c r="G10" s="145"/>
      <c r="H10" s="136"/>
      <c r="I10" s="142"/>
      <c r="J10" s="142"/>
      <c r="K10" s="142"/>
      <c r="L10" s="142"/>
      <c r="M10" s="142"/>
      <c r="N10" s="145"/>
    </row>
    <row r="11" spans="2:16" s="17" customFormat="1" ht="20.25" customHeight="1">
      <c r="B11" s="154" t="s">
        <v>3</v>
      </c>
      <c r="C11" s="155"/>
      <c r="D11" s="156">
        <f>SUM(D12:D16)</f>
        <v>1123308.6969999999</v>
      </c>
      <c r="E11" s="157">
        <f>SUM(E12:E16)</f>
        <v>688242.45294999995</v>
      </c>
      <c r="F11" s="158">
        <f>IF(E11&gt;0,E11/D11*100,0)</f>
        <v>61.269217872885392</v>
      </c>
      <c r="G11" s="150"/>
      <c r="H11" s="156">
        <f t="shared" ref="H11:M11" si="1">SUM(H12:H16)</f>
        <v>1278346.7760000001</v>
      </c>
      <c r="I11" s="159">
        <f t="shared" si="1"/>
        <v>672634.17780999991</v>
      </c>
      <c r="J11" s="160">
        <f t="shared" si="1"/>
        <v>53596.790309999997</v>
      </c>
      <c r="K11" s="160">
        <f t="shared" si="1"/>
        <v>0</v>
      </c>
      <c r="L11" s="161">
        <f t="shared" si="1"/>
        <v>1004.23278</v>
      </c>
      <c r="M11" s="156">
        <f t="shared" si="1"/>
        <v>727235.20090000005</v>
      </c>
      <c r="N11" s="162">
        <f>IF(M11&gt;0,+M11/H11*100,0)</f>
        <v>56.888726482774032</v>
      </c>
      <c r="O11"/>
      <c r="P11" s="22"/>
    </row>
    <row r="12" spans="2:16" s="17" customFormat="1" ht="17.25" customHeight="1">
      <c r="B12" s="130" t="s">
        <v>68</v>
      </c>
      <c r="C12" s="163"/>
      <c r="D12" s="164">
        <v>732480.10499999998</v>
      </c>
      <c r="E12" s="165">
        <v>456891.17053</v>
      </c>
      <c r="F12" s="166">
        <f t="shared" ref="F12:F19" si="2">IF(E12&gt;0,E12/D12*100,0)</f>
        <v>62.375915388172899</v>
      </c>
      <c r="G12" s="167"/>
      <c r="H12" s="164">
        <v>789558.34299999999</v>
      </c>
      <c r="I12" s="168">
        <v>446363.61047999997</v>
      </c>
      <c r="J12" s="169">
        <v>36046.848899999997</v>
      </c>
      <c r="K12" s="169">
        <v>0</v>
      </c>
      <c r="L12" s="170">
        <v>0</v>
      </c>
      <c r="M12" s="170">
        <f>+I12+J12+K12+L12</f>
        <v>482410.45937999996</v>
      </c>
      <c r="N12" s="166">
        <f t="shared" ref="N12:N19" si="3">IF(M12&gt;0,+M12/H12*100,0)</f>
        <v>61.098772960467599</v>
      </c>
      <c r="O12"/>
      <c r="P12" s="22"/>
    </row>
    <row r="13" spans="2:16" s="17" customFormat="1" ht="17.25" customHeight="1">
      <c r="B13" s="130" t="s">
        <v>67</v>
      </c>
      <c r="C13" s="171"/>
      <c r="D13" s="164">
        <v>120242.526</v>
      </c>
      <c r="E13" s="165">
        <v>80226.465909999999</v>
      </c>
      <c r="F13" s="166">
        <f t="shared" si="2"/>
        <v>66.720542705498389</v>
      </c>
      <c r="G13" s="167"/>
      <c r="H13" s="164">
        <v>121679.3</v>
      </c>
      <c r="I13" s="168">
        <v>80142.017170000006</v>
      </c>
      <c r="J13" s="169">
        <v>0</v>
      </c>
      <c r="K13" s="169">
        <v>0</v>
      </c>
      <c r="L13" s="170">
        <v>0</v>
      </c>
      <c r="M13" s="170">
        <f>+I13+J13+K13+L13</f>
        <v>80142.017170000006</v>
      </c>
      <c r="N13" s="166">
        <f t="shared" si="3"/>
        <v>65.86331214101331</v>
      </c>
      <c r="O13"/>
      <c r="P13" s="22"/>
    </row>
    <row r="14" spans="2:16" s="17" customFormat="1" ht="17.25" customHeight="1">
      <c r="B14" s="130" t="s">
        <v>35</v>
      </c>
      <c r="C14" s="163"/>
      <c r="D14" s="172">
        <v>211913.77</v>
      </c>
      <c r="E14" s="173">
        <v>124675.99458</v>
      </c>
      <c r="F14" s="166">
        <f t="shared" si="2"/>
        <v>58.833361597974502</v>
      </c>
      <c r="G14" s="167"/>
      <c r="H14" s="172">
        <v>347521.76699999999</v>
      </c>
      <c r="I14" s="174">
        <v>133164.01827999999</v>
      </c>
      <c r="J14" s="169">
        <v>17549.941409999999</v>
      </c>
      <c r="K14" s="175">
        <v>0</v>
      </c>
      <c r="L14" s="176">
        <v>1004.23278</v>
      </c>
      <c r="M14" s="176">
        <f>+I14+J14+K14+L14</f>
        <v>151718.19246999998</v>
      </c>
      <c r="N14" s="166">
        <f t="shared" si="3"/>
        <v>43.65717686685219</v>
      </c>
      <c r="O14"/>
      <c r="P14" s="22"/>
    </row>
    <row r="15" spans="2:16" s="17" customFormat="1" ht="17.25" customHeight="1">
      <c r="B15" s="132" t="s">
        <v>32</v>
      </c>
      <c r="C15" s="163"/>
      <c r="D15" s="164">
        <v>31121.08</v>
      </c>
      <c r="E15" s="165">
        <v>7634.5176899999997</v>
      </c>
      <c r="F15" s="166">
        <f t="shared" si="2"/>
        <v>24.531660501499303</v>
      </c>
      <c r="G15" s="167"/>
      <c r="H15" s="164">
        <v>0</v>
      </c>
      <c r="I15" s="168">
        <v>0</v>
      </c>
      <c r="J15" s="169">
        <v>0</v>
      </c>
      <c r="K15" s="169">
        <v>0</v>
      </c>
      <c r="L15" s="170">
        <v>0</v>
      </c>
      <c r="M15" s="170">
        <f>+I15+J15+K15+L15</f>
        <v>0</v>
      </c>
      <c r="N15" s="166">
        <f t="shared" si="3"/>
        <v>0</v>
      </c>
      <c r="O15"/>
      <c r="P15" s="22"/>
    </row>
    <row r="16" spans="2:16" s="17" customFormat="1" ht="17.25" customHeight="1">
      <c r="B16" s="130" t="s">
        <v>36</v>
      </c>
      <c r="C16" s="163"/>
      <c r="D16" s="172">
        <v>27551.216</v>
      </c>
      <c r="E16" s="173">
        <v>18814.304240000001</v>
      </c>
      <c r="F16" s="166">
        <f t="shared" si="2"/>
        <v>68.288471332807958</v>
      </c>
      <c r="G16" s="167"/>
      <c r="H16" s="172">
        <v>19587.366000000002</v>
      </c>
      <c r="I16" s="174">
        <v>12964.53188</v>
      </c>
      <c r="J16" s="175">
        <v>0</v>
      </c>
      <c r="K16" s="175">
        <v>0</v>
      </c>
      <c r="L16" s="176">
        <v>0</v>
      </c>
      <c r="M16" s="176">
        <f>+I16+J16+K16+L16</f>
        <v>12964.53188</v>
      </c>
      <c r="N16" s="166">
        <f t="shared" si="3"/>
        <v>66.188235212432332</v>
      </c>
      <c r="O16"/>
      <c r="P16" s="22"/>
    </row>
    <row r="17" spans="2:16" s="17" customFormat="1" ht="20.25" customHeight="1">
      <c r="B17" s="177" t="s">
        <v>4</v>
      </c>
      <c r="C17" s="155"/>
      <c r="D17" s="178">
        <f>SUM(D18:D19)</f>
        <v>182126.10499999998</v>
      </c>
      <c r="E17" s="179">
        <f>SUM(E18:E19)</f>
        <v>25002.380700000002</v>
      </c>
      <c r="F17" s="180">
        <f t="shared" si="2"/>
        <v>13.728059851716482</v>
      </c>
      <c r="G17" s="150"/>
      <c r="H17" s="178">
        <f t="shared" ref="H17:M17" si="4">SUM(H18:H19)</f>
        <v>56288.718999999997</v>
      </c>
      <c r="I17" s="181">
        <f t="shared" si="4"/>
        <v>4207.9049999999997</v>
      </c>
      <c r="J17" s="182">
        <f t="shared" si="4"/>
        <v>0</v>
      </c>
      <c r="K17" s="182">
        <f t="shared" si="4"/>
        <v>450.62493999999998</v>
      </c>
      <c r="L17" s="183">
        <f t="shared" si="4"/>
        <v>112.319</v>
      </c>
      <c r="M17" s="183">
        <f t="shared" si="4"/>
        <v>4770.8489399999999</v>
      </c>
      <c r="N17" s="180">
        <f t="shared" si="3"/>
        <v>8.4756750993036452</v>
      </c>
      <c r="O17"/>
      <c r="P17" s="22"/>
    </row>
    <row r="18" spans="2:16" s="17" customFormat="1" ht="17.25" customHeight="1">
      <c r="B18" s="132" t="s">
        <v>32</v>
      </c>
      <c r="C18" s="163"/>
      <c r="D18" s="164">
        <v>110365.425</v>
      </c>
      <c r="E18" s="165">
        <v>16778.810600000001</v>
      </c>
      <c r="F18" s="166">
        <f t="shared" si="2"/>
        <v>15.202959260112486</v>
      </c>
      <c r="G18" s="167"/>
      <c r="H18" s="164">
        <v>0</v>
      </c>
      <c r="I18" s="168">
        <v>0</v>
      </c>
      <c r="J18" s="169">
        <v>0</v>
      </c>
      <c r="K18" s="169">
        <v>0</v>
      </c>
      <c r="L18" s="170">
        <v>0</v>
      </c>
      <c r="M18" s="170">
        <f>+I18+J18+K18+L18</f>
        <v>0</v>
      </c>
      <c r="N18" s="166">
        <f t="shared" si="3"/>
        <v>0</v>
      </c>
      <c r="O18"/>
      <c r="P18" s="22"/>
    </row>
    <row r="19" spans="2:16" s="17" customFormat="1" ht="17.25" customHeight="1">
      <c r="B19" s="133" t="s">
        <v>69</v>
      </c>
      <c r="C19" s="163"/>
      <c r="D19" s="184">
        <v>71760.679999999993</v>
      </c>
      <c r="E19" s="185">
        <v>8223.5701000000008</v>
      </c>
      <c r="F19" s="186">
        <f t="shared" si="2"/>
        <v>11.459715961442955</v>
      </c>
      <c r="G19" s="167"/>
      <c r="H19" s="184">
        <v>56288.718999999997</v>
      </c>
      <c r="I19" s="187">
        <v>4207.9049999999997</v>
      </c>
      <c r="J19" s="188">
        <v>0</v>
      </c>
      <c r="K19" s="188">
        <v>450.62493999999998</v>
      </c>
      <c r="L19" s="189">
        <v>112.319</v>
      </c>
      <c r="M19" s="189">
        <f>+I19+J19+K19+L19</f>
        <v>4770.8489399999999</v>
      </c>
      <c r="N19" s="186">
        <f t="shared" si="3"/>
        <v>8.4756750993036452</v>
      </c>
      <c r="O19"/>
      <c r="P19" s="22"/>
    </row>
    <row r="20" spans="2:16" s="17" customFormat="1" ht="7.5" customHeight="1">
      <c r="B20" s="131"/>
      <c r="C20" s="163"/>
      <c r="D20" s="196"/>
      <c r="E20" s="196"/>
      <c r="F20" s="167"/>
      <c r="G20" s="167"/>
      <c r="H20" s="196"/>
      <c r="I20" s="196"/>
      <c r="J20" s="196"/>
      <c r="K20" s="196"/>
      <c r="L20" s="196"/>
      <c r="M20" s="196"/>
      <c r="N20" s="167"/>
      <c r="O20"/>
      <c r="P20" s="22"/>
    </row>
    <row r="21" spans="2:16">
      <c r="I21" s="121"/>
    </row>
    <row r="22" spans="2:16" ht="13.5">
      <c r="B22" s="886" t="s">
        <v>5</v>
      </c>
      <c r="C22" s="886"/>
      <c r="D22" s="886"/>
      <c r="E22" s="886"/>
      <c r="F22" s="886"/>
      <c r="G22" s="886"/>
      <c r="H22" s="886"/>
      <c r="I22" s="886"/>
      <c r="J22" s="886"/>
      <c r="K22" s="886"/>
      <c r="L22" s="886"/>
      <c r="M22" s="886"/>
      <c r="N22" s="886"/>
    </row>
    <row r="23" spans="2:16">
      <c r="C23" s="2"/>
      <c r="G23" s="2"/>
      <c r="O23" s="17"/>
    </row>
    <row r="57" spans="2:13">
      <c r="B57" s="869"/>
      <c r="C57" s="870"/>
      <c r="D57" s="870"/>
      <c r="E57" s="870"/>
      <c r="F57" s="870"/>
      <c r="G57" s="870"/>
      <c r="H57" s="870"/>
      <c r="I57" s="870"/>
      <c r="J57" s="870"/>
      <c r="K57" s="870"/>
      <c r="L57" s="870"/>
      <c r="M57" s="870"/>
    </row>
    <row r="80" spans="4:19">
      <c r="D80" s="42" t="s">
        <v>79</v>
      </c>
      <c r="E80" s="134">
        <v>72.059905999999998</v>
      </c>
      <c r="H80" s="869" t="s">
        <v>93</v>
      </c>
      <c r="I80" s="870"/>
      <c r="J80" s="870"/>
      <c r="K80" s="870"/>
      <c r="L80" s="870"/>
      <c r="M80" s="870"/>
      <c r="N80" s="870"/>
      <c r="O80" s="870"/>
      <c r="P80" s="870"/>
      <c r="Q80" s="870"/>
      <c r="R80" s="870"/>
      <c r="S80" s="870"/>
    </row>
    <row r="81" spans="4:5">
      <c r="D81" s="42" t="s">
        <v>80</v>
      </c>
      <c r="E81" s="134">
        <v>73.190010999999998</v>
      </c>
    </row>
    <row r="82" spans="4:5">
      <c r="D82" s="42" t="s">
        <v>81</v>
      </c>
      <c r="E82" s="134">
        <v>88.855312999999995</v>
      </c>
    </row>
    <row r="83" spans="4:5">
      <c r="D83" s="42" t="s">
        <v>82</v>
      </c>
      <c r="E83" s="134">
        <v>76.285433999999995</v>
      </c>
    </row>
    <row r="84" spans="4:5">
      <c r="D84" s="42" t="s">
        <v>81</v>
      </c>
      <c r="E84" s="134">
        <v>79.872392000000005</v>
      </c>
    </row>
    <row r="85" spans="4:5">
      <c r="D85" s="42" t="s">
        <v>83</v>
      </c>
      <c r="E85" s="134">
        <v>109.186836</v>
      </c>
    </row>
    <row r="86" spans="4:5">
      <c r="D86" s="42" t="s">
        <v>83</v>
      </c>
      <c r="E86" s="134">
        <v>118.64699400000001</v>
      </c>
    </row>
    <row r="87" spans="4:5">
      <c r="D87" s="42" t="s">
        <v>82</v>
      </c>
      <c r="E87" s="134">
        <v>95.262722999999994</v>
      </c>
    </row>
    <row r="88" spans="4:5">
      <c r="D88" s="42" t="s">
        <v>84</v>
      </c>
      <c r="E88" s="134">
        <v>121.43264499999999</v>
      </c>
    </row>
    <row r="89" spans="4:5">
      <c r="D89" s="42" t="s">
        <v>85</v>
      </c>
      <c r="E89" s="134">
        <v>199.150533</v>
      </c>
    </row>
    <row r="90" spans="4:5">
      <c r="D90" s="42" t="s">
        <v>86</v>
      </c>
      <c r="E90" s="134">
        <v>77.710758999999996</v>
      </c>
    </row>
    <row r="91" spans="4:5">
      <c r="D91" s="42" t="s">
        <v>87</v>
      </c>
      <c r="E91" s="134">
        <v>188.401284</v>
      </c>
    </row>
    <row r="92" spans="4:5">
      <c r="D92" s="42" t="s">
        <v>79</v>
      </c>
      <c r="E92" s="135">
        <v>75.037952360000006</v>
      </c>
    </row>
    <row r="93" spans="4:5">
      <c r="D93" s="42" t="s">
        <v>80</v>
      </c>
      <c r="E93" s="135">
        <v>76.858022450000007</v>
      </c>
    </row>
    <row r="94" spans="4:5">
      <c r="D94" s="42" t="s">
        <v>81</v>
      </c>
      <c r="E94" s="135">
        <v>89.92422096</v>
      </c>
    </row>
    <row r="95" spans="4:5">
      <c r="D95" s="42" t="s">
        <v>82</v>
      </c>
      <c r="E95" s="135">
        <v>102.47203928</v>
      </c>
    </row>
    <row r="96" spans="4:5">
      <c r="D96" s="42" t="s">
        <v>81</v>
      </c>
      <c r="E96" s="135">
        <v>84.372476890000002</v>
      </c>
    </row>
    <row r="97" spans="4:5">
      <c r="D97" s="42" t="s">
        <v>83</v>
      </c>
      <c r="E97" s="135">
        <v>88.91274353</v>
      </c>
    </row>
    <row r="98" spans="4:5">
      <c r="D98" s="42" t="s">
        <v>83</v>
      </c>
      <c r="E98" s="135">
        <v>130.095</v>
      </c>
    </row>
    <row r="99" spans="4:5">
      <c r="D99" s="42" t="s">
        <v>82</v>
      </c>
      <c r="E99" s="215">
        <v>84.34</v>
      </c>
    </row>
  </sheetData>
  <mergeCells count="12">
    <mergeCell ref="H80:S80"/>
    <mergeCell ref="B2:N2"/>
    <mergeCell ref="B3:N3"/>
    <mergeCell ref="B5:B7"/>
    <mergeCell ref="D5:F5"/>
    <mergeCell ref="H5:N5"/>
    <mergeCell ref="D6:D7"/>
    <mergeCell ref="E6:F6"/>
    <mergeCell ref="H6:H7"/>
    <mergeCell ref="I6:N6"/>
    <mergeCell ref="B22:N22"/>
    <mergeCell ref="B57:M57"/>
  </mergeCells>
  <printOptions horizontalCentered="1"/>
  <pageMargins left="0.55118110236220474" right="0.35433070866141736" top="0.9055118110236221" bottom="0.6692913385826772" header="0.31496062992125984" footer="0.31496062992125984"/>
  <pageSetup paperSize="9" scale="69" orientation="portrait" r:id="rId1"/>
  <headerFooter>
    <oddFooter>&amp;R&amp;13Pag. &amp;"Arial,Negrita" 03&amp;12</oddFooter>
  </headerFooter>
  <ignoredErrors>
    <ignoredError sqref="D5 H5" numberStoredAsText="1"/>
    <ignoredError sqref="M17" formula="1"/>
  </ignoredErrors>
  <drawing r:id="rId2"/>
  <legacyDrawing r:id="rId3"/>
  <oleObjects>
    <oleObject progId="Word.Document.8" shapeId="73729" r:id="rId4"/>
    <oleObject progId="Word.Document.8" shapeId="73731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4:V86"/>
  <sheetViews>
    <sheetView showGridLines="0" topLeftCell="A55" zoomScale="85" zoomScaleNormal="85" zoomScaleSheetLayoutView="100" workbookViewId="0">
      <selection activeCell="C5" sqref="C5:M5"/>
    </sheetView>
  </sheetViews>
  <sheetFormatPr baseColWidth="10" defaultRowHeight="12.75"/>
  <cols>
    <col min="3" max="3" width="24.7109375" customWidth="1"/>
    <col min="4" max="4" width="0.85546875" style="1" customWidth="1"/>
    <col min="5" max="5" width="7.7109375" customWidth="1"/>
    <col min="6" max="6" width="11.7109375" customWidth="1"/>
    <col min="7" max="7" width="7.7109375" customWidth="1"/>
    <col min="8" max="8" width="10.140625" customWidth="1"/>
    <col min="9" max="9" width="0.85546875" customWidth="1"/>
    <col min="10" max="10" width="7.7109375" customWidth="1"/>
    <col min="11" max="11" width="11.7109375" customWidth="1"/>
    <col min="12" max="12" width="7.7109375" customWidth="1"/>
    <col min="13" max="13" width="8.7109375" customWidth="1"/>
    <col min="14" max="14" width="8.28515625" style="118" customWidth="1"/>
    <col min="15" max="15" width="11.42578125" style="118" customWidth="1"/>
    <col min="16" max="18" width="8" customWidth="1"/>
    <col min="19" max="19" width="7.42578125" customWidth="1"/>
  </cols>
  <sheetData>
    <row r="4" spans="3:22" ht="30" customHeight="1">
      <c r="C4" s="891" t="s">
        <v>107</v>
      </c>
      <c r="D4" s="892"/>
      <c r="E4" s="892"/>
      <c r="F4" s="892"/>
      <c r="G4" s="892"/>
      <c r="H4" s="892"/>
      <c r="I4" s="892"/>
      <c r="J4" s="892"/>
      <c r="K4" s="892"/>
      <c r="L4" s="892"/>
      <c r="M4" s="893"/>
    </row>
    <row r="5" spans="3:22" ht="20.100000000000001" customHeight="1">
      <c r="C5" s="896" t="s">
        <v>100</v>
      </c>
      <c r="D5" s="897"/>
      <c r="E5" s="897"/>
      <c r="F5" s="897"/>
      <c r="G5" s="897"/>
      <c r="H5" s="897"/>
      <c r="I5" s="897"/>
      <c r="J5" s="897"/>
      <c r="K5" s="897"/>
      <c r="L5" s="897"/>
      <c r="M5" s="898"/>
    </row>
    <row r="6" spans="3:22" s="2" customFormat="1" ht="5.0999999999999996" customHeight="1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20"/>
      <c r="O6" s="120"/>
    </row>
    <row r="7" spans="3:22" ht="18" customHeight="1">
      <c r="C7" s="888" t="s">
        <v>46</v>
      </c>
      <c r="D7" s="18"/>
      <c r="E7" s="899" t="s">
        <v>106</v>
      </c>
      <c r="F7" s="900"/>
      <c r="G7" s="900"/>
      <c r="H7" s="901"/>
      <c r="I7" s="20"/>
      <c r="J7" s="894" t="s">
        <v>105</v>
      </c>
      <c r="K7" s="894"/>
      <c r="L7" s="894"/>
      <c r="M7" s="894"/>
    </row>
    <row r="8" spans="3:22" ht="42" customHeight="1">
      <c r="C8" s="889"/>
      <c r="D8" s="18"/>
      <c r="E8" s="894" t="s">
        <v>92</v>
      </c>
      <c r="F8" s="894"/>
      <c r="G8" s="895" t="s">
        <v>103</v>
      </c>
      <c r="H8" s="895"/>
      <c r="I8" s="21"/>
      <c r="J8" s="895" t="s">
        <v>104</v>
      </c>
      <c r="K8" s="895"/>
      <c r="L8" s="894" t="s">
        <v>70</v>
      </c>
      <c r="M8" s="894"/>
    </row>
    <row r="9" spans="3:22" ht="39.75" customHeight="1">
      <c r="C9" s="890"/>
      <c r="D9" s="18"/>
      <c r="E9" s="97" t="s">
        <v>71</v>
      </c>
      <c r="F9" s="97" t="s">
        <v>64</v>
      </c>
      <c r="G9" s="97" t="s">
        <v>71</v>
      </c>
      <c r="H9" s="97" t="s">
        <v>64</v>
      </c>
      <c r="I9" s="20"/>
      <c r="J9" s="97" t="s">
        <v>71</v>
      </c>
      <c r="K9" s="97" t="s">
        <v>64</v>
      </c>
      <c r="L9" s="97" t="s">
        <v>71</v>
      </c>
      <c r="M9" s="97" t="s">
        <v>63</v>
      </c>
    </row>
    <row r="10" spans="3:22" ht="5.0999999999999996" customHeight="1">
      <c r="C10" s="6"/>
      <c r="D10" s="6"/>
      <c r="E10" s="34"/>
      <c r="F10" s="8"/>
      <c r="G10" s="34"/>
      <c r="H10" s="8"/>
      <c r="I10" s="8"/>
      <c r="J10" s="34"/>
      <c r="K10" s="8"/>
      <c r="L10" s="34"/>
      <c r="M10" s="8"/>
    </row>
    <row r="11" spans="3:22" ht="15" customHeight="1">
      <c r="C11" s="97" t="s">
        <v>74</v>
      </c>
      <c r="D11" s="19"/>
      <c r="E11" s="113">
        <f>SUM(E13:E18)</f>
        <v>353</v>
      </c>
      <c r="F11" s="197">
        <f>SUM(F13:F18)</f>
        <v>152453.61496000001</v>
      </c>
      <c r="G11" s="113">
        <f>SUM(G13:G18)</f>
        <v>673</v>
      </c>
      <c r="H11" s="197">
        <f>SUM(H13:H18)</f>
        <v>294896.28509999998</v>
      </c>
      <c r="I11" s="35"/>
      <c r="J11" s="113">
        <f>SUM(J13:J18)</f>
        <v>0</v>
      </c>
      <c r="K11" s="197">
        <f>SUM(K13:K18)</f>
        <v>0</v>
      </c>
      <c r="L11" s="114">
        <f>+J11/G11*100</f>
        <v>0</v>
      </c>
      <c r="M11" s="96">
        <f>+K11/H11*100</f>
        <v>0</v>
      </c>
    </row>
    <row r="12" spans="3:22" ht="5.0999999999999996" customHeight="1">
      <c r="C12" s="6"/>
      <c r="D12" s="6"/>
      <c r="E12" s="36"/>
      <c r="F12" s="37"/>
      <c r="G12" s="92"/>
      <c r="H12" s="93"/>
      <c r="I12" s="37"/>
      <c r="J12" s="36"/>
      <c r="K12" s="37"/>
      <c r="L12" s="34"/>
      <c r="M12" s="8"/>
    </row>
    <row r="13" spans="3:22" s="17" customFormat="1" ht="14.1" customHeight="1">
      <c r="C13" s="221" t="s">
        <v>52</v>
      </c>
      <c r="D13" s="224">
        <v>172</v>
      </c>
      <c r="E13" s="198">
        <v>172</v>
      </c>
      <c r="F13" s="199">
        <v>5417.1653900000001</v>
      </c>
      <c r="G13" s="198">
        <v>272</v>
      </c>
      <c r="H13" s="199">
        <v>9723.4414800000013</v>
      </c>
      <c r="I13" s="38"/>
      <c r="J13" s="198"/>
      <c r="K13" s="199"/>
      <c r="L13" s="190">
        <f t="shared" ref="L13:M15" si="0">+J13/G13*100</f>
        <v>0</v>
      </c>
      <c r="M13" s="110">
        <f t="shared" si="0"/>
        <v>0</v>
      </c>
      <c r="N13" s="214"/>
      <c r="O13" s="118"/>
      <c r="P13"/>
      <c r="Q13"/>
      <c r="T13"/>
      <c r="U13"/>
      <c r="V13"/>
    </row>
    <row r="14" spans="3:22" s="17" customFormat="1" ht="14.1" customHeight="1">
      <c r="C14" s="222" t="s">
        <v>53</v>
      </c>
      <c r="D14" s="224">
        <v>32</v>
      </c>
      <c r="E14" s="200">
        <v>32</v>
      </c>
      <c r="F14" s="201">
        <v>8985.3582900000001</v>
      </c>
      <c r="G14" s="200">
        <v>59</v>
      </c>
      <c r="H14" s="201">
        <v>16129.40876</v>
      </c>
      <c r="I14" s="38"/>
      <c r="J14" s="200"/>
      <c r="K14" s="201"/>
      <c r="L14" s="31">
        <f t="shared" si="0"/>
        <v>0</v>
      </c>
      <c r="M14" s="111">
        <f t="shared" si="0"/>
        <v>0</v>
      </c>
      <c r="N14" s="214"/>
      <c r="O14" s="118"/>
      <c r="P14"/>
      <c r="Q14"/>
      <c r="T14"/>
      <c r="U14"/>
      <c r="V14"/>
    </row>
    <row r="15" spans="3:22" s="17" customFormat="1" ht="14.1" customHeight="1">
      <c r="C15" s="222" t="s">
        <v>54</v>
      </c>
      <c r="D15" s="224">
        <v>112</v>
      </c>
      <c r="E15" s="200">
        <v>112</v>
      </c>
      <c r="F15" s="201">
        <v>9898.7569000000003</v>
      </c>
      <c r="G15" s="200">
        <v>272</v>
      </c>
      <c r="H15" s="201">
        <v>24266.827590000001</v>
      </c>
      <c r="I15" s="38"/>
      <c r="J15" s="200"/>
      <c r="K15" s="201"/>
      <c r="L15" s="31">
        <f t="shared" si="0"/>
        <v>0</v>
      </c>
      <c r="M15" s="111">
        <f t="shared" si="0"/>
        <v>0</v>
      </c>
      <c r="N15" s="214"/>
      <c r="O15" s="118"/>
      <c r="P15"/>
      <c r="Q15"/>
      <c r="T15"/>
      <c r="U15"/>
      <c r="V15"/>
    </row>
    <row r="16" spans="3:22" s="17" customFormat="1" ht="14.1" customHeight="1">
      <c r="C16" s="222" t="s">
        <v>14</v>
      </c>
      <c r="D16" s="224">
        <v>23</v>
      </c>
      <c r="E16" s="200">
        <v>23</v>
      </c>
      <c r="F16" s="201">
        <v>97993.911240000001</v>
      </c>
      <c r="G16" s="200">
        <v>32</v>
      </c>
      <c r="H16" s="201">
        <v>126168.88427999998</v>
      </c>
      <c r="I16" s="38"/>
      <c r="J16" s="200"/>
      <c r="K16" s="201"/>
      <c r="L16" s="31">
        <f>+J16/E16*100</f>
        <v>0</v>
      </c>
      <c r="M16" s="111">
        <f>+K16/H16*100</f>
        <v>0</v>
      </c>
      <c r="N16" s="214"/>
      <c r="O16" s="118"/>
      <c r="P16"/>
      <c r="Q16"/>
      <c r="T16"/>
      <c r="U16"/>
      <c r="V16"/>
    </row>
    <row r="17" spans="3:22" s="17" customFormat="1" ht="14.1" customHeight="1">
      <c r="C17" s="222" t="s">
        <v>55</v>
      </c>
      <c r="D17" s="224"/>
      <c r="E17" s="200">
        <v>0</v>
      </c>
      <c r="F17" s="201">
        <v>0</v>
      </c>
      <c r="G17" s="200">
        <v>0</v>
      </c>
      <c r="H17" s="201">
        <v>0</v>
      </c>
      <c r="I17" s="38"/>
      <c r="J17" s="200"/>
      <c r="K17" s="201"/>
      <c r="L17" s="31">
        <f>IF(G17&gt;0,+J17/G17*100,0)</f>
        <v>0</v>
      </c>
      <c r="M17" s="111">
        <f>IF(H17&gt;0,+K17/H17*100,0)</f>
        <v>0</v>
      </c>
      <c r="N17" s="214"/>
      <c r="O17" s="118"/>
      <c r="P17"/>
      <c r="Q17"/>
      <c r="T17"/>
      <c r="U17"/>
      <c r="V17"/>
    </row>
    <row r="18" spans="3:22" s="17" customFormat="1" ht="14.1" customHeight="1">
      <c r="C18" s="223" t="s">
        <v>13</v>
      </c>
      <c r="D18" s="224">
        <v>14</v>
      </c>
      <c r="E18" s="202">
        <v>14</v>
      </c>
      <c r="F18" s="203">
        <v>30158.423139999999</v>
      </c>
      <c r="G18" s="202">
        <v>38</v>
      </c>
      <c r="H18" s="203">
        <v>118607.72298999999</v>
      </c>
      <c r="I18" s="38"/>
      <c r="J18" s="202"/>
      <c r="K18" s="203"/>
      <c r="L18" s="32">
        <f>+J18/G18*100</f>
        <v>0</v>
      </c>
      <c r="M18" s="112">
        <f>+K18/H18*100</f>
        <v>0</v>
      </c>
      <c r="N18" s="214"/>
      <c r="O18" s="118"/>
      <c r="P18"/>
      <c r="Q18"/>
      <c r="T18"/>
      <c r="U18"/>
      <c r="V18"/>
    </row>
    <row r="19" spans="3:22" ht="5.0999999999999996" customHeight="1">
      <c r="C19" s="7"/>
      <c r="D19" s="7"/>
      <c r="E19" s="37"/>
      <c r="F19" s="37"/>
      <c r="G19" s="37"/>
      <c r="H19" s="37"/>
      <c r="I19" s="37"/>
      <c r="J19" s="37"/>
      <c r="K19" s="37"/>
      <c r="L19" s="30"/>
      <c r="M19" s="30"/>
    </row>
    <row r="20" spans="3:22" ht="15" customHeight="1">
      <c r="C20" s="98" t="s">
        <v>75</v>
      </c>
      <c r="D20" s="3"/>
      <c r="E20" s="204">
        <f>+E59+E22+E25</f>
        <v>353</v>
      </c>
      <c r="F20" s="205">
        <f>+F59+F22+F25</f>
        <v>152453.61496000001</v>
      </c>
      <c r="G20" s="204">
        <f>+G59+G22+G25</f>
        <v>673</v>
      </c>
      <c r="H20" s="205">
        <f>+H59+H22+H25</f>
        <v>294895.91810000007</v>
      </c>
      <c r="I20" s="39"/>
      <c r="J20" s="204">
        <f>+J22+J25</f>
        <v>0</v>
      </c>
      <c r="K20" s="205">
        <f>+K22+K25</f>
        <v>0</v>
      </c>
      <c r="L20" s="115">
        <f>IF(G20&gt;0,+J20/G20*100,0)</f>
        <v>0</v>
      </c>
      <c r="M20" s="218">
        <f>IF(H20&gt;0,+K20/H20*100,0)</f>
        <v>0</v>
      </c>
    </row>
    <row r="21" spans="3:22" ht="5.0999999999999996" customHeight="1">
      <c r="C21" s="5"/>
      <c r="D21" s="225"/>
      <c r="E21" s="191"/>
      <c r="F21" s="191"/>
      <c r="G21" s="191"/>
      <c r="H21" s="191"/>
      <c r="I21" s="39"/>
      <c r="J21" s="191"/>
      <c r="K21" s="191"/>
      <c r="L21" s="5"/>
      <c r="M21" s="118"/>
    </row>
    <row r="22" spans="3:22" ht="14.1" customHeight="1">
      <c r="C22" s="28" t="s">
        <v>65</v>
      </c>
      <c r="D22" s="13"/>
      <c r="E22" s="206">
        <f>+E23</f>
        <v>67</v>
      </c>
      <c r="F22" s="89">
        <f>+F23</f>
        <v>121118.90224</v>
      </c>
      <c r="G22" s="206">
        <f>+G23</f>
        <v>158</v>
      </c>
      <c r="H22" s="89">
        <f>+H23</f>
        <v>232342.88185000006</v>
      </c>
      <c r="I22" s="40"/>
      <c r="J22" s="206">
        <f>+J23</f>
        <v>0</v>
      </c>
      <c r="K22" s="89">
        <f>+K23</f>
        <v>0</v>
      </c>
      <c r="L22" s="193">
        <f>IF(G22&gt;0,+J22/G22*100,0)</f>
        <v>0</v>
      </c>
      <c r="M22" s="209">
        <f>IF(H22&gt;0,+K22/H22*100,0)</f>
        <v>0</v>
      </c>
      <c r="P22" s="77"/>
    </row>
    <row r="23" spans="3:22" s="17" customFormat="1" ht="14.1" customHeight="1">
      <c r="C23" s="26" t="s">
        <v>66</v>
      </c>
      <c r="D23" s="4"/>
      <c r="E23" s="207">
        <v>67</v>
      </c>
      <c r="F23" s="91">
        <v>121118.90224</v>
      </c>
      <c r="G23" s="207">
        <v>158</v>
      </c>
      <c r="H23" s="91">
        <v>232342.88185000006</v>
      </c>
      <c r="I23" s="40"/>
      <c r="J23" s="207"/>
      <c r="K23" s="91"/>
      <c r="L23" s="194">
        <f>IF(G23&gt;0,+J23/G23*100,0)</f>
        <v>0</v>
      </c>
      <c r="M23" s="210">
        <f>IF(H23&gt;0,+K23/H23*100,0)</f>
        <v>0</v>
      </c>
      <c r="N23" s="214"/>
      <c r="O23" s="216"/>
      <c r="P23" s="77"/>
      <c r="Q23"/>
      <c r="R23"/>
      <c r="S23"/>
      <c r="T23"/>
      <c r="U23"/>
      <c r="V23"/>
    </row>
    <row r="24" spans="3:22" ht="5.0999999999999996" customHeight="1">
      <c r="C24" s="29"/>
      <c r="D24" s="16"/>
      <c r="E24" s="94"/>
      <c r="F24" s="94"/>
      <c r="G24" s="94"/>
      <c r="H24" s="94"/>
      <c r="I24" s="40"/>
      <c r="J24" s="94"/>
      <c r="K24" s="94"/>
      <c r="L24" s="95"/>
      <c r="M24" s="95"/>
    </row>
    <row r="25" spans="3:22" ht="14.1" customHeight="1">
      <c r="C25" s="28" t="s">
        <v>34</v>
      </c>
      <c r="D25" s="14"/>
      <c r="E25" s="206">
        <f>SUM(E26:E56)</f>
        <v>286</v>
      </c>
      <c r="F25" s="89">
        <f>SUM(F26:F56)</f>
        <v>31334.71272</v>
      </c>
      <c r="G25" s="206">
        <f>SUM(G26:G56)</f>
        <v>515</v>
      </c>
      <c r="H25" s="89">
        <f>SUM(H26:H56)</f>
        <v>62553.03624999999</v>
      </c>
      <c r="I25" s="40"/>
      <c r="J25" s="206">
        <f>SUM(J26:J56)</f>
        <v>0</v>
      </c>
      <c r="K25" s="89">
        <f>SUM(K26:K56)</f>
        <v>0</v>
      </c>
      <c r="L25" s="193">
        <f t="shared" ref="L25:M27" si="1">IF(G25&gt;0,+J25/G25*100,0)</f>
        <v>0</v>
      </c>
      <c r="M25" s="209">
        <f t="shared" si="1"/>
        <v>0</v>
      </c>
    </row>
    <row r="26" spans="3:22" s="17" customFormat="1" ht="14.1" customHeight="1">
      <c r="C26" s="27" t="s">
        <v>15</v>
      </c>
      <c r="D26" s="12"/>
      <c r="E26" s="208">
        <v>15</v>
      </c>
      <c r="F26" s="90">
        <v>712.77260999999999</v>
      </c>
      <c r="G26" s="208">
        <v>17</v>
      </c>
      <c r="H26" s="90">
        <v>1081.95064</v>
      </c>
      <c r="I26" s="40"/>
      <c r="J26" s="208"/>
      <c r="K26" s="90"/>
      <c r="L26" s="195">
        <f t="shared" si="1"/>
        <v>0</v>
      </c>
      <c r="M26" s="211">
        <f t="shared" si="1"/>
        <v>0</v>
      </c>
      <c r="N26" s="118"/>
      <c r="O26" s="118">
        <v>286</v>
      </c>
      <c r="P26">
        <v>494</v>
      </c>
      <c r="Q26"/>
      <c r="R26"/>
      <c r="S26"/>
      <c r="T26"/>
      <c r="U26"/>
      <c r="V26"/>
    </row>
    <row r="27" spans="3:22" s="17" customFormat="1" ht="14.1" customHeight="1">
      <c r="C27" s="23" t="s">
        <v>16</v>
      </c>
      <c r="D27" s="12"/>
      <c r="E27" s="208">
        <v>8</v>
      </c>
      <c r="F27" s="90">
        <v>594.55807000000004</v>
      </c>
      <c r="G27" s="208">
        <v>11</v>
      </c>
      <c r="H27" s="90">
        <v>912.82627000000002</v>
      </c>
      <c r="I27" s="40"/>
      <c r="J27" s="208"/>
      <c r="K27" s="90"/>
      <c r="L27" s="195">
        <f t="shared" si="1"/>
        <v>0</v>
      </c>
      <c r="M27" s="211">
        <f t="shared" si="1"/>
        <v>0</v>
      </c>
      <c r="N27" s="118"/>
      <c r="O27" s="118"/>
      <c r="P27"/>
      <c r="Q27"/>
      <c r="R27"/>
      <c r="S27"/>
      <c r="T27"/>
      <c r="U27"/>
      <c r="V27"/>
    </row>
    <row r="28" spans="3:22" s="17" customFormat="1" ht="14.1" customHeight="1">
      <c r="C28" s="23" t="s">
        <v>17</v>
      </c>
      <c r="D28" s="12"/>
      <c r="E28" s="208">
        <v>6</v>
      </c>
      <c r="F28" s="90">
        <v>609.03075999999999</v>
      </c>
      <c r="G28" s="208">
        <v>12</v>
      </c>
      <c r="H28" s="90">
        <v>1024.4482599999999</v>
      </c>
      <c r="I28" s="40"/>
      <c r="J28" s="208"/>
      <c r="K28" s="90"/>
      <c r="L28" s="195">
        <f t="shared" ref="L28:L55" si="2">IF(G28&gt;0,+J28/G28*100,0)</f>
        <v>0</v>
      </c>
      <c r="M28" s="211">
        <f t="shared" ref="M28:M55" si="3">IF(H28&gt;0,+K28/H28*100,0)</f>
        <v>0</v>
      </c>
      <c r="N28" s="118"/>
      <c r="O28" s="118"/>
      <c r="P28"/>
      <c r="Q28"/>
      <c r="R28"/>
      <c r="S28"/>
      <c r="T28"/>
      <c r="U28"/>
      <c r="V28"/>
    </row>
    <row r="29" spans="3:22" s="17" customFormat="1" ht="14.1" customHeight="1">
      <c r="C29" s="23" t="s">
        <v>18</v>
      </c>
      <c r="D29" s="12"/>
      <c r="E29" s="208">
        <v>23</v>
      </c>
      <c r="F29" s="90">
        <v>3425.7346999999995</v>
      </c>
      <c r="G29" s="208">
        <v>31</v>
      </c>
      <c r="H29" s="90">
        <v>4658.4869399999998</v>
      </c>
      <c r="I29" s="40"/>
      <c r="J29" s="208"/>
      <c r="K29" s="90"/>
      <c r="L29" s="195">
        <f t="shared" si="2"/>
        <v>0</v>
      </c>
      <c r="M29" s="211">
        <f t="shared" si="3"/>
        <v>0</v>
      </c>
      <c r="N29" s="118"/>
      <c r="O29" s="118"/>
      <c r="P29"/>
      <c r="Q29"/>
      <c r="R29"/>
      <c r="S29"/>
      <c r="T29"/>
      <c r="U29"/>
      <c r="V29"/>
    </row>
    <row r="30" spans="3:22" s="17" customFormat="1" ht="14.1" customHeight="1">
      <c r="C30" s="23" t="s">
        <v>19</v>
      </c>
      <c r="D30" s="12"/>
      <c r="E30" s="208">
        <v>4</v>
      </c>
      <c r="F30" s="90">
        <v>660.2604</v>
      </c>
      <c r="G30" s="208">
        <v>9</v>
      </c>
      <c r="H30" s="90">
        <v>940.53690000000006</v>
      </c>
      <c r="I30" s="40"/>
      <c r="J30" s="208"/>
      <c r="K30" s="90"/>
      <c r="L30" s="195">
        <f t="shared" si="2"/>
        <v>0</v>
      </c>
      <c r="M30" s="211">
        <f t="shared" si="3"/>
        <v>0</v>
      </c>
      <c r="N30" s="118"/>
      <c r="O30" s="118"/>
      <c r="P30"/>
      <c r="Q30"/>
      <c r="R30"/>
      <c r="S30"/>
      <c r="T30"/>
      <c r="U30"/>
      <c r="V30"/>
    </row>
    <row r="31" spans="3:22" s="17" customFormat="1" ht="14.1" customHeight="1">
      <c r="C31" s="23" t="s">
        <v>20</v>
      </c>
      <c r="D31" s="12"/>
      <c r="E31" s="208">
        <v>7</v>
      </c>
      <c r="F31" s="90">
        <v>931.71219999999994</v>
      </c>
      <c r="G31" s="208">
        <v>14</v>
      </c>
      <c r="H31" s="90">
        <v>1486.1633299999999</v>
      </c>
      <c r="I31" s="40"/>
      <c r="J31" s="208"/>
      <c r="K31" s="90"/>
      <c r="L31" s="195">
        <f t="shared" si="2"/>
        <v>0</v>
      </c>
      <c r="M31" s="211">
        <f t="shared" si="3"/>
        <v>0</v>
      </c>
      <c r="N31" s="118"/>
      <c r="O31" s="118"/>
      <c r="P31"/>
      <c r="Q31"/>
      <c r="R31"/>
      <c r="S31"/>
      <c r="T31"/>
      <c r="U31"/>
      <c r="V31"/>
    </row>
    <row r="32" spans="3:22" s="17" customFormat="1" ht="14.1" customHeight="1">
      <c r="C32" s="116" t="s">
        <v>37</v>
      </c>
      <c r="D32" s="12"/>
      <c r="E32" s="208">
        <v>6</v>
      </c>
      <c r="F32" s="90">
        <v>957.72014999999999</v>
      </c>
      <c r="G32" s="208">
        <v>14</v>
      </c>
      <c r="H32" s="90">
        <v>1588.4395799999998</v>
      </c>
      <c r="I32" s="40"/>
      <c r="J32" s="208"/>
      <c r="K32" s="90"/>
      <c r="L32" s="195">
        <f t="shared" si="2"/>
        <v>0</v>
      </c>
      <c r="M32" s="211">
        <f t="shared" si="3"/>
        <v>0</v>
      </c>
      <c r="N32" s="118"/>
      <c r="O32" s="118"/>
      <c r="P32"/>
      <c r="Q32"/>
      <c r="R32"/>
      <c r="S32"/>
      <c r="T32"/>
      <c r="U32"/>
      <c r="V32"/>
    </row>
    <row r="33" spans="3:22" s="17" customFormat="1" ht="14.1" customHeight="1">
      <c r="C33" s="23" t="s">
        <v>38</v>
      </c>
      <c r="D33" s="12"/>
      <c r="E33" s="208">
        <v>4</v>
      </c>
      <c r="F33" s="90">
        <v>758.01422000000002</v>
      </c>
      <c r="G33" s="208">
        <v>8</v>
      </c>
      <c r="H33" s="90">
        <v>1225.7229199999999</v>
      </c>
      <c r="I33" s="40"/>
      <c r="J33" s="208"/>
      <c r="K33" s="90"/>
      <c r="L33" s="195">
        <f t="shared" si="2"/>
        <v>0</v>
      </c>
      <c r="M33" s="211">
        <f t="shared" si="3"/>
        <v>0</v>
      </c>
      <c r="N33" s="118"/>
      <c r="O33" s="118"/>
      <c r="P33"/>
      <c r="Q33"/>
      <c r="R33"/>
      <c r="S33"/>
      <c r="T33"/>
      <c r="U33"/>
      <c r="V33"/>
    </row>
    <row r="34" spans="3:22" s="17" customFormat="1" ht="14.1" customHeight="1">
      <c r="C34" s="23" t="s">
        <v>21</v>
      </c>
      <c r="D34" s="12"/>
      <c r="E34" s="208">
        <v>12</v>
      </c>
      <c r="F34" s="90">
        <v>2891.7000600000001</v>
      </c>
      <c r="G34" s="208">
        <v>20</v>
      </c>
      <c r="H34" s="90">
        <v>3287.2674499999998</v>
      </c>
      <c r="I34" s="40"/>
      <c r="J34" s="208"/>
      <c r="K34" s="90"/>
      <c r="L34" s="195">
        <f t="shared" si="2"/>
        <v>0</v>
      </c>
      <c r="M34" s="211">
        <f t="shared" si="3"/>
        <v>0</v>
      </c>
      <c r="N34" s="118"/>
      <c r="O34" s="118"/>
      <c r="P34"/>
      <c r="Q34"/>
      <c r="R34"/>
      <c r="S34"/>
      <c r="T34"/>
      <c r="U34"/>
      <c r="V34"/>
    </row>
    <row r="35" spans="3:22" s="17" customFormat="1" ht="14.1" customHeight="1">
      <c r="C35" s="23" t="s">
        <v>22</v>
      </c>
      <c r="D35" s="12"/>
      <c r="E35" s="208">
        <v>4</v>
      </c>
      <c r="F35" s="90">
        <v>977.85491000000002</v>
      </c>
      <c r="G35" s="208">
        <v>9</v>
      </c>
      <c r="H35" s="90">
        <v>1417.0664100000001</v>
      </c>
      <c r="I35" s="40"/>
      <c r="J35" s="208"/>
      <c r="K35" s="90"/>
      <c r="L35" s="195">
        <f t="shared" si="2"/>
        <v>0</v>
      </c>
      <c r="M35" s="211">
        <f t="shared" si="3"/>
        <v>0</v>
      </c>
      <c r="N35" s="118"/>
      <c r="O35" s="118"/>
      <c r="P35"/>
      <c r="Q35"/>
      <c r="R35"/>
      <c r="S35"/>
      <c r="T35"/>
      <c r="U35"/>
      <c r="V35"/>
    </row>
    <row r="36" spans="3:22" s="17" customFormat="1" ht="14.1" customHeight="1">
      <c r="C36" s="24" t="s">
        <v>39</v>
      </c>
      <c r="D36" s="15"/>
      <c r="E36" s="208">
        <v>8</v>
      </c>
      <c r="F36" s="90">
        <v>580.9996799999999</v>
      </c>
      <c r="G36" s="208">
        <v>14</v>
      </c>
      <c r="H36" s="90">
        <v>900.19612999999993</v>
      </c>
      <c r="I36" s="40"/>
      <c r="J36" s="208"/>
      <c r="K36" s="90"/>
      <c r="L36" s="195">
        <f t="shared" si="2"/>
        <v>0</v>
      </c>
      <c r="M36" s="211">
        <f t="shared" si="3"/>
        <v>0</v>
      </c>
      <c r="N36" s="118"/>
      <c r="O36" s="118"/>
      <c r="P36"/>
      <c r="Q36"/>
      <c r="R36"/>
      <c r="S36"/>
      <c r="T36"/>
      <c r="U36"/>
      <c r="V36"/>
    </row>
    <row r="37" spans="3:22" s="17" customFormat="1" ht="14.1" customHeight="1">
      <c r="C37" s="23" t="s">
        <v>40</v>
      </c>
      <c r="D37" s="12"/>
      <c r="E37" s="208">
        <v>9</v>
      </c>
      <c r="F37" s="90">
        <v>776.4375</v>
      </c>
      <c r="G37" s="208">
        <v>17</v>
      </c>
      <c r="H37" s="90">
        <v>1470.9877799999999</v>
      </c>
      <c r="I37" s="40"/>
      <c r="J37" s="208"/>
      <c r="K37" s="90"/>
      <c r="L37" s="195">
        <f t="shared" si="2"/>
        <v>0</v>
      </c>
      <c r="M37" s="211">
        <f t="shared" si="3"/>
        <v>0</v>
      </c>
      <c r="N37" s="118"/>
      <c r="O37" s="118"/>
      <c r="P37"/>
      <c r="Q37"/>
      <c r="R37"/>
      <c r="S37"/>
      <c r="T37"/>
      <c r="U37"/>
      <c r="V37"/>
    </row>
    <row r="38" spans="3:22" s="17" customFormat="1" ht="14.1" customHeight="1">
      <c r="C38" s="23" t="s">
        <v>23</v>
      </c>
      <c r="D38" s="12"/>
      <c r="E38" s="208">
        <v>6</v>
      </c>
      <c r="F38" s="90">
        <v>917.44059000000004</v>
      </c>
      <c r="G38" s="208">
        <v>16</v>
      </c>
      <c r="H38" s="90">
        <v>1443.0223900000001</v>
      </c>
      <c r="I38" s="40"/>
      <c r="J38" s="208"/>
      <c r="K38" s="90"/>
      <c r="L38" s="195">
        <f t="shared" si="2"/>
        <v>0</v>
      </c>
      <c r="M38" s="211">
        <f t="shared" si="3"/>
        <v>0</v>
      </c>
      <c r="N38" s="118"/>
      <c r="O38" s="118">
        <f>32.6+32.5</f>
        <v>65.099999999999994</v>
      </c>
      <c r="P38"/>
      <c r="Q38"/>
      <c r="R38"/>
      <c r="S38"/>
      <c r="T38"/>
      <c r="U38"/>
      <c r="V38"/>
    </row>
    <row r="39" spans="3:22" s="17" customFormat="1" ht="14.1" customHeight="1">
      <c r="C39" s="23" t="s">
        <v>41</v>
      </c>
      <c r="D39" s="12"/>
      <c r="E39" s="208">
        <v>8</v>
      </c>
      <c r="F39" s="90">
        <v>1223.0332599999999</v>
      </c>
      <c r="G39" s="208">
        <v>31</v>
      </c>
      <c r="H39" s="90">
        <v>3330.3635399999998</v>
      </c>
      <c r="I39" s="40"/>
      <c r="J39" s="208"/>
      <c r="K39" s="90"/>
      <c r="L39" s="195">
        <f t="shared" si="2"/>
        <v>0</v>
      </c>
      <c r="M39" s="211">
        <f t="shared" si="3"/>
        <v>0</v>
      </c>
      <c r="N39" s="118"/>
      <c r="O39" s="118">
        <v>32.5</v>
      </c>
      <c r="P39"/>
      <c r="Q39"/>
      <c r="R39"/>
      <c r="S39"/>
      <c r="T39"/>
      <c r="U39"/>
      <c r="V39"/>
    </row>
    <row r="40" spans="3:22" s="17" customFormat="1" ht="14.1" customHeight="1">
      <c r="C40" s="23" t="s">
        <v>24</v>
      </c>
      <c r="D40" s="12"/>
      <c r="E40" s="208">
        <v>9</v>
      </c>
      <c r="F40" s="90">
        <v>979.6296000000001</v>
      </c>
      <c r="G40" s="208">
        <v>20</v>
      </c>
      <c r="H40" s="90">
        <v>2349.27441</v>
      </c>
      <c r="I40" s="40"/>
      <c r="J40" s="208"/>
      <c r="K40" s="90"/>
      <c r="L40" s="195">
        <f t="shared" si="2"/>
        <v>0</v>
      </c>
      <c r="M40" s="211">
        <f t="shared" si="3"/>
        <v>0</v>
      </c>
      <c r="N40" s="118"/>
      <c r="O40" s="118">
        <f>+O38+O39</f>
        <v>97.6</v>
      </c>
      <c r="P40"/>
      <c r="Q40"/>
      <c r="R40"/>
      <c r="S40"/>
      <c r="T40"/>
      <c r="U40"/>
      <c r="V40"/>
    </row>
    <row r="41" spans="3:22" s="17" customFormat="1" ht="14.1" customHeight="1">
      <c r="C41" s="23" t="s">
        <v>25</v>
      </c>
      <c r="D41" s="12"/>
      <c r="E41" s="208">
        <v>19</v>
      </c>
      <c r="F41" s="90">
        <v>2467.3133600000006</v>
      </c>
      <c r="G41" s="208">
        <v>29</v>
      </c>
      <c r="H41" s="90">
        <v>3194.5688300000006</v>
      </c>
      <c r="I41" s="40"/>
      <c r="J41" s="208"/>
      <c r="K41" s="90"/>
      <c r="L41" s="195">
        <f t="shared" si="2"/>
        <v>0</v>
      </c>
      <c r="M41" s="211">
        <f t="shared" si="3"/>
        <v>0</v>
      </c>
      <c r="N41" s="118"/>
      <c r="O41" s="118">
        <v>100</v>
      </c>
      <c r="P41"/>
      <c r="Q41"/>
      <c r="R41"/>
      <c r="S41"/>
      <c r="T41"/>
      <c r="U41"/>
      <c r="V41"/>
    </row>
    <row r="42" spans="3:22" s="17" customFormat="1" ht="14.1" customHeight="1">
      <c r="C42" s="23" t="s">
        <v>12</v>
      </c>
      <c r="D42" s="12"/>
      <c r="E42" s="208">
        <v>12</v>
      </c>
      <c r="F42" s="90">
        <v>1177.5788799999998</v>
      </c>
      <c r="G42" s="208">
        <v>49</v>
      </c>
      <c r="H42" s="90">
        <v>12609.635039999999</v>
      </c>
      <c r="I42" s="40"/>
      <c r="J42" s="208"/>
      <c r="K42" s="90"/>
      <c r="L42" s="195">
        <f t="shared" si="2"/>
        <v>0</v>
      </c>
      <c r="M42" s="211">
        <f t="shared" si="3"/>
        <v>0</v>
      </c>
      <c r="N42" s="118"/>
      <c r="O42" s="118">
        <f>+O41-O40</f>
        <v>2.4000000000000057</v>
      </c>
      <c r="P42"/>
      <c r="Q42"/>
      <c r="R42"/>
      <c r="S42"/>
      <c r="T42"/>
      <c r="U42"/>
      <c r="V42"/>
    </row>
    <row r="43" spans="3:22" s="17" customFormat="1" ht="14.1" customHeight="1">
      <c r="C43" s="23" t="s">
        <v>42</v>
      </c>
      <c r="D43" s="12"/>
      <c r="E43" s="208">
        <v>7</v>
      </c>
      <c r="F43" s="90">
        <v>869.04363999999998</v>
      </c>
      <c r="G43" s="208">
        <v>14</v>
      </c>
      <c r="H43" s="90">
        <v>1393.54627</v>
      </c>
      <c r="I43" s="40"/>
      <c r="J43" s="208"/>
      <c r="K43" s="90"/>
      <c r="L43" s="195">
        <f t="shared" si="2"/>
        <v>0</v>
      </c>
      <c r="M43" s="211">
        <f t="shared" si="3"/>
        <v>0</v>
      </c>
      <c r="N43" s="118"/>
      <c r="O43" s="118"/>
      <c r="P43"/>
      <c r="Q43"/>
      <c r="R43"/>
      <c r="S43"/>
      <c r="T43"/>
      <c r="U43"/>
      <c r="V43"/>
    </row>
    <row r="44" spans="3:22" s="17" customFormat="1" ht="14.1" customHeight="1">
      <c r="C44" s="23" t="s">
        <v>47</v>
      </c>
      <c r="D44" s="12"/>
      <c r="E44" s="208">
        <v>8</v>
      </c>
      <c r="F44" s="90">
        <v>300.97000000000003</v>
      </c>
      <c r="G44" s="208">
        <v>12</v>
      </c>
      <c r="H44" s="90">
        <v>1013.2703999999999</v>
      </c>
      <c r="I44" s="40"/>
      <c r="J44" s="208"/>
      <c r="K44" s="90"/>
      <c r="L44" s="195">
        <f t="shared" si="2"/>
        <v>0</v>
      </c>
      <c r="M44" s="211">
        <f t="shared" si="3"/>
        <v>0</v>
      </c>
      <c r="N44" s="118"/>
      <c r="O44" s="118"/>
      <c r="P44"/>
      <c r="Q44"/>
      <c r="R44"/>
      <c r="S44"/>
      <c r="T44"/>
      <c r="U44"/>
      <c r="V44"/>
    </row>
    <row r="45" spans="3:22" s="17" customFormat="1" ht="14.1" customHeight="1">
      <c r="C45" s="23" t="s">
        <v>11</v>
      </c>
      <c r="D45" s="12"/>
      <c r="E45" s="208">
        <v>4</v>
      </c>
      <c r="F45" s="90">
        <v>541.77741000000003</v>
      </c>
      <c r="G45" s="208">
        <v>13</v>
      </c>
      <c r="H45" s="90">
        <v>1337.2617300000002</v>
      </c>
      <c r="I45" s="40"/>
      <c r="J45" s="208"/>
      <c r="K45" s="90"/>
      <c r="L45" s="195">
        <f t="shared" si="2"/>
        <v>0</v>
      </c>
      <c r="M45" s="211">
        <f t="shared" si="3"/>
        <v>0</v>
      </c>
      <c r="N45" s="118"/>
      <c r="O45" s="118"/>
      <c r="P45"/>
      <c r="Q45"/>
      <c r="R45"/>
      <c r="S45"/>
      <c r="T45"/>
      <c r="U45"/>
      <c r="V45"/>
    </row>
    <row r="46" spans="3:22" s="17" customFormat="1" ht="14.1" customHeight="1">
      <c r="C46" s="23" t="s">
        <v>26</v>
      </c>
      <c r="D46" s="12"/>
      <c r="E46" s="208">
        <v>8</v>
      </c>
      <c r="F46" s="90">
        <v>883.66756000000009</v>
      </c>
      <c r="G46" s="208">
        <v>7</v>
      </c>
      <c r="H46" s="90">
        <v>960.73027999999999</v>
      </c>
      <c r="I46" s="40"/>
      <c r="J46" s="208"/>
      <c r="K46" s="90"/>
      <c r="L46" s="195">
        <f t="shared" si="2"/>
        <v>0</v>
      </c>
      <c r="M46" s="211">
        <f t="shared" si="3"/>
        <v>0</v>
      </c>
      <c r="N46" s="118"/>
      <c r="O46" s="118"/>
      <c r="P46"/>
      <c r="Q46"/>
      <c r="R46"/>
      <c r="S46"/>
      <c r="T46"/>
      <c r="U46"/>
      <c r="V46"/>
    </row>
    <row r="47" spans="3:22" s="17" customFormat="1" ht="14.1" customHeight="1">
      <c r="C47" s="23" t="s">
        <v>43</v>
      </c>
      <c r="D47" s="12"/>
      <c r="E47" s="208">
        <v>7</v>
      </c>
      <c r="F47" s="90">
        <v>345.63617999999997</v>
      </c>
      <c r="G47" s="208">
        <v>11</v>
      </c>
      <c r="H47" s="90">
        <v>957.47086999999988</v>
      </c>
      <c r="I47" s="40"/>
      <c r="J47" s="208"/>
      <c r="K47" s="90"/>
      <c r="L47" s="195">
        <f t="shared" si="2"/>
        <v>0</v>
      </c>
      <c r="M47" s="211">
        <f t="shared" si="3"/>
        <v>0</v>
      </c>
      <c r="N47" s="118"/>
      <c r="O47" s="118"/>
      <c r="P47"/>
      <c r="Q47"/>
      <c r="R47"/>
      <c r="S47"/>
      <c r="T47"/>
      <c r="U47"/>
      <c r="V47"/>
    </row>
    <row r="48" spans="3:22" s="17" customFormat="1" ht="14.1" customHeight="1">
      <c r="C48" s="24" t="s">
        <v>27</v>
      </c>
      <c r="D48" s="15"/>
      <c r="E48" s="208">
        <v>6</v>
      </c>
      <c r="F48" s="90">
        <v>483.36376000000001</v>
      </c>
      <c r="G48" s="208">
        <v>7</v>
      </c>
      <c r="H48" s="90">
        <v>543.95375999999999</v>
      </c>
      <c r="I48" s="40"/>
      <c r="J48" s="208"/>
      <c r="K48" s="90"/>
      <c r="L48" s="195">
        <f t="shared" si="2"/>
        <v>0</v>
      </c>
      <c r="M48" s="211">
        <f t="shared" si="3"/>
        <v>0</v>
      </c>
      <c r="N48" s="118"/>
      <c r="O48" s="118"/>
      <c r="P48"/>
      <c r="Q48"/>
      <c r="R48"/>
      <c r="S48"/>
      <c r="T48"/>
      <c r="U48"/>
      <c r="V48"/>
    </row>
    <row r="49" spans="3:22" s="17" customFormat="1" ht="14.1" customHeight="1">
      <c r="C49" s="23" t="s">
        <v>9</v>
      </c>
      <c r="D49" s="12"/>
      <c r="E49" s="208">
        <v>19</v>
      </c>
      <c r="F49" s="90">
        <v>1252.15083</v>
      </c>
      <c r="G49" s="208">
        <v>27</v>
      </c>
      <c r="H49" s="90">
        <v>2160.0681999999997</v>
      </c>
      <c r="I49" s="40"/>
      <c r="J49" s="208"/>
      <c r="K49" s="90"/>
      <c r="L49" s="195">
        <f t="shared" si="2"/>
        <v>0</v>
      </c>
      <c r="M49" s="211">
        <f t="shared" si="3"/>
        <v>0</v>
      </c>
      <c r="N49" s="118"/>
      <c r="O49" s="118"/>
      <c r="P49"/>
      <c r="Q49"/>
      <c r="R49"/>
      <c r="S49"/>
      <c r="T49"/>
      <c r="U49"/>
      <c r="V49"/>
    </row>
    <row r="50" spans="3:22" s="17" customFormat="1" ht="14.1" customHeight="1">
      <c r="C50" s="23" t="s">
        <v>10</v>
      </c>
      <c r="D50" s="12"/>
      <c r="E50" s="208">
        <v>10</v>
      </c>
      <c r="F50" s="90">
        <v>777.43306000000007</v>
      </c>
      <c r="G50" s="208">
        <v>17</v>
      </c>
      <c r="H50" s="90">
        <v>2582.0306299999997</v>
      </c>
      <c r="I50" s="40"/>
      <c r="J50" s="208"/>
      <c r="K50" s="90"/>
      <c r="L50" s="195">
        <f t="shared" si="2"/>
        <v>0</v>
      </c>
      <c r="M50" s="211">
        <f t="shared" si="3"/>
        <v>0</v>
      </c>
      <c r="N50" s="118"/>
      <c r="O50" s="118"/>
      <c r="P50"/>
      <c r="Q50"/>
      <c r="R50"/>
      <c r="S50"/>
      <c r="T50"/>
      <c r="U50"/>
      <c r="V50"/>
    </row>
    <row r="51" spans="3:22" s="17" customFormat="1" ht="14.1" customHeight="1">
      <c r="C51" s="23" t="s">
        <v>8</v>
      </c>
      <c r="D51" s="12"/>
      <c r="E51" s="208">
        <v>22</v>
      </c>
      <c r="F51" s="90">
        <v>1290.1906999999999</v>
      </c>
      <c r="G51" s="208">
        <v>29</v>
      </c>
      <c r="H51" s="90">
        <v>2482.2056999999995</v>
      </c>
      <c r="I51" s="40"/>
      <c r="J51" s="208"/>
      <c r="K51" s="90"/>
      <c r="L51" s="195">
        <f t="shared" si="2"/>
        <v>0</v>
      </c>
      <c r="M51" s="211">
        <f t="shared" si="3"/>
        <v>0</v>
      </c>
      <c r="N51" s="118"/>
      <c r="O51" s="118"/>
      <c r="P51"/>
      <c r="Q51"/>
      <c r="R51"/>
      <c r="S51"/>
      <c r="T51"/>
      <c r="U51"/>
      <c r="V51"/>
    </row>
    <row r="52" spans="3:22" s="17" customFormat="1" ht="14.1" customHeight="1">
      <c r="C52" s="23" t="s">
        <v>28</v>
      </c>
      <c r="D52" s="12"/>
      <c r="E52" s="208">
        <v>7</v>
      </c>
      <c r="F52" s="90">
        <v>1331.9431499999998</v>
      </c>
      <c r="G52" s="208">
        <v>15</v>
      </c>
      <c r="H52" s="90">
        <v>2480.1656199999998</v>
      </c>
      <c r="I52" s="40"/>
      <c r="J52" s="208"/>
      <c r="K52" s="90"/>
      <c r="L52" s="195">
        <f t="shared" si="2"/>
        <v>0</v>
      </c>
      <c r="M52" s="211">
        <f t="shared" si="3"/>
        <v>0</v>
      </c>
      <c r="N52" s="118"/>
      <c r="O52" s="118"/>
      <c r="P52"/>
      <c r="Q52"/>
      <c r="R52"/>
      <c r="S52"/>
      <c r="T52"/>
      <c r="U52"/>
      <c r="V52"/>
    </row>
    <row r="53" spans="3:22" s="17" customFormat="1" ht="14.1" customHeight="1">
      <c r="C53" s="23" t="s">
        <v>91</v>
      </c>
      <c r="D53" s="12"/>
      <c r="E53" s="208">
        <v>0</v>
      </c>
      <c r="F53" s="90">
        <v>0</v>
      </c>
      <c r="G53" s="208">
        <v>3</v>
      </c>
      <c r="H53" s="90">
        <v>428.08001999999999</v>
      </c>
      <c r="I53" s="40"/>
      <c r="J53" s="208"/>
      <c r="K53" s="90"/>
      <c r="L53" s="195"/>
      <c r="M53" s="211"/>
      <c r="N53" s="118"/>
      <c r="O53" s="118"/>
      <c r="P53"/>
      <c r="Q53"/>
      <c r="R53"/>
      <c r="S53"/>
      <c r="T53"/>
      <c r="U53"/>
      <c r="V53"/>
    </row>
    <row r="54" spans="3:22" s="17" customFormat="1" ht="14.1" customHeight="1">
      <c r="C54" s="23" t="s">
        <v>7</v>
      </c>
      <c r="D54" s="12"/>
      <c r="E54" s="208">
        <v>4</v>
      </c>
      <c r="F54" s="227">
        <v>984.73165000000006</v>
      </c>
      <c r="G54" s="208">
        <v>5</v>
      </c>
      <c r="H54" s="90">
        <v>1053.7156499999999</v>
      </c>
      <c r="I54" s="40"/>
      <c r="J54" s="208"/>
      <c r="K54" s="90"/>
      <c r="L54" s="195">
        <f t="shared" si="2"/>
        <v>0</v>
      </c>
      <c r="M54" s="211">
        <f t="shared" si="3"/>
        <v>0</v>
      </c>
      <c r="N54" s="118"/>
      <c r="O54" s="118"/>
      <c r="P54"/>
      <c r="Q54"/>
      <c r="R54"/>
      <c r="S54"/>
      <c r="T54"/>
      <c r="U54"/>
      <c r="V54"/>
    </row>
    <row r="55" spans="3:22" s="17" customFormat="1" ht="14.1" customHeight="1">
      <c r="C55" s="23" t="s">
        <v>29</v>
      </c>
      <c r="D55" s="12"/>
      <c r="E55" s="226">
        <v>9</v>
      </c>
      <c r="F55" s="227">
        <v>862.22903000000008</v>
      </c>
      <c r="G55" s="226">
        <v>13</v>
      </c>
      <c r="H55" s="90">
        <v>992.27766000000008</v>
      </c>
      <c r="I55" s="40"/>
      <c r="J55" s="208"/>
      <c r="K55" s="90"/>
      <c r="L55" s="195">
        <f t="shared" si="2"/>
        <v>0</v>
      </c>
      <c r="M55" s="211">
        <f t="shared" si="3"/>
        <v>0</v>
      </c>
      <c r="N55" s="118"/>
      <c r="O55" s="118"/>
      <c r="P55"/>
      <c r="Q55"/>
      <c r="R55"/>
      <c r="S55"/>
      <c r="T55"/>
      <c r="U55"/>
      <c r="V55"/>
    </row>
    <row r="56" spans="3:22" s="17" customFormat="1" ht="14.1" customHeight="1">
      <c r="C56" s="25" t="s">
        <v>30</v>
      </c>
      <c r="D56" s="12"/>
      <c r="E56" s="213">
        <v>15</v>
      </c>
      <c r="F56" s="228">
        <v>769.78480000000002</v>
      </c>
      <c r="G56" s="213">
        <v>21</v>
      </c>
      <c r="H56" s="91">
        <v>1247.3026400000001</v>
      </c>
      <c r="I56" s="40"/>
      <c r="J56" s="213"/>
      <c r="K56" s="90"/>
      <c r="L56" s="194">
        <f>IF(G56&gt;0,+J56/G56*100,0)</f>
        <v>0</v>
      </c>
      <c r="M56" s="210">
        <f>IF(H56&gt;0,+K56/H56*100,0)</f>
        <v>0</v>
      </c>
      <c r="N56" s="118"/>
      <c r="O56" s="118"/>
      <c r="P56"/>
      <c r="Q56"/>
      <c r="R56"/>
      <c r="S56"/>
      <c r="T56"/>
      <c r="U56"/>
      <c r="V56"/>
    </row>
    <row r="57" spans="3:22" ht="5.0999999999999996" customHeight="1">
      <c r="C57" s="5"/>
      <c r="D57" s="225"/>
      <c r="E57" s="41"/>
      <c r="F57" s="41"/>
      <c r="G57" s="41"/>
      <c r="H57" s="41"/>
      <c r="I57" s="41"/>
      <c r="J57" s="41"/>
      <c r="K57" s="192"/>
      <c r="L57" s="10"/>
      <c r="M57" s="11"/>
    </row>
    <row r="58" spans="3:22" ht="5.25" customHeight="1">
      <c r="C58" s="108"/>
      <c r="D58" s="109"/>
      <c r="E58" s="109"/>
      <c r="F58" s="109"/>
      <c r="G58" s="109"/>
      <c r="H58" s="109"/>
      <c r="I58" s="109"/>
      <c r="J58" s="109"/>
      <c r="K58" s="109"/>
      <c r="L58" s="109"/>
      <c r="M58" s="109"/>
    </row>
    <row r="59" spans="3:22" ht="12.95" customHeight="1">
      <c r="C59" s="887" t="s">
        <v>94</v>
      </c>
      <c r="D59" s="887"/>
      <c r="E59" s="887"/>
      <c r="F59" s="887"/>
      <c r="G59" s="887"/>
      <c r="H59" s="887"/>
      <c r="I59" s="887"/>
      <c r="J59" s="887"/>
      <c r="K59" s="887"/>
      <c r="L59" s="887"/>
      <c r="M59" s="107"/>
    </row>
    <row r="74" spans="17:17">
      <c r="Q74" s="17"/>
    </row>
    <row r="75" spans="17:17">
      <c r="Q75" s="17"/>
    </row>
    <row r="76" spans="17:17">
      <c r="Q76" s="17"/>
    </row>
    <row r="77" spans="17:17">
      <c r="Q77" s="17"/>
    </row>
    <row r="78" spans="17:17">
      <c r="Q78" s="17"/>
    </row>
    <row r="79" spans="17:17">
      <c r="Q79" s="17"/>
    </row>
    <row r="80" spans="17:17">
      <c r="Q80" s="17"/>
    </row>
    <row r="81" spans="3:17">
      <c r="Q81" s="17"/>
    </row>
    <row r="84" spans="3:17">
      <c r="E84" t="s">
        <v>88</v>
      </c>
      <c r="F84" s="217" t="s">
        <v>99</v>
      </c>
    </row>
    <row r="85" spans="3:17">
      <c r="C85" t="s">
        <v>31</v>
      </c>
      <c r="E85" s="117">
        <f>H22/1000</f>
        <v>232.34288185000005</v>
      </c>
      <c r="F85" s="117">
        <f>K22/1000</f>
        <v>0</v>
      </c>
    </row>
    <row r="86" spans="3:17">
      <c r="C86" s="42" t="s">
        <v>95</v>
      </c>
      <c r="E86" s="117">
        <f>H25/1000</f>
        <v>62.553036249999991</v>
      </c>
      <c r="F86" s="117">
        <f>K25/1000</f>
        <v>0</v>
      </c>
    </row>
  </sheetData>
  <mergeCells count="10">
    <mergeCell ref="C59:L59"/>
    <mergeCell ref="C7:C9"/>
    <mergeCell ref="C4:M4"/>
    <mergeCell ref="J7:M7"/>
    <mergeCell ref="J8:K8"/>
    <mergeCell ref="L8:M8"/>
    <mergeCell ref="C5:M5"/>
    <mergeCell ref="E8:F8"/>
    <mergeCell ref="G8:H8"/>
    <mergeCell ref="E7:H7"/>
  </mergeCells>
  <phoneticPr fontId="26" type="noConversion"/>
  <printOptions horizontalCentered="1"/>
  <pageMargins left="0.83" right="0.38" top="0.27559055118110237" bottom="0.15" header="0" footer="0"/>
  <pageSetup paperSize="9" scale="78" orientation="portrait" r:id="rId1"/>
  <headerFooter>
    <oddFooter>&amp;R&amp;"Arial Narrow,Normal"&amp;13Pag. &amp;"Arial Narrow,Negrita" 13</oddFooter>
  </headerFooter>
  <drawing r:id="rId2"/>
  <legacyDrawing r:id="rId3"/>
  <oleObjects>
    <oleObject progId="Word.Document.8" shapeId="10244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5:AC109"/>
  <sheetViews>
    <sheetView showGridLines="0" topLeftCell="A5" zoomScaleSheetLayoutView="55" workbookViewId="0">
      <selection activeCell="G13" sqref="G13"/>
    </sheetView>
  </sheetViews>
  <sheetFormatPr baseColWidth="10" defaultRowHeight="12.75"/>
  <cols>
    <col min="1" max="2" width="11.42578125" style="44"/>
    <col min="3" max="3" width="15.7109375" style="44" customWidth="1"/>
    <col min="4" max="4" width="0.85546875" style="44" customWidth="1"/>
    <col min="5" max="5" width="10.85546875" style="44" customWidth="1"/>
    <col min="6" max="6" width="11.7109375" style="44" customWidth="1"/>
    <col min="7" max="7" width="11" style="44" customWidth="1"/>
    <col min="8" max="8" width="10.7109375" style="44" customWidth="1"/>
    <col min="9" max="9" width="0.85546875" style="44" customWidth="1"/>
    <col min="10" max="10" width="10.7109375" style="44" customWidth="1"/>
    <col min="11" max="11" width="9.7109375" style="44" customWidth="1"/>
    <col min="12" max="12" width="11" style="44" customWidth="1"/>
    <col min="13" max="13" width="10.28515625" style="44" customWidth="1"/>
    <col min="14" max="14" width="0.85546875" style="44" customWidth="1"/>
    <col min="15" max="15" width="8.7109375" style="44" customWidth="1"/>
    <col min="16" max="16" width="7" style="44" customWidth="1"/>
    <col min="17" max="17" width="20.42578125" style="44" bestFit="1" customWidth="1"/>
    <col min="18" max="20" width="13" style="44" bestFit="1" customWidth="1"/>
    <col min="21" max="21" width="11.42578125" style="44"/>
    <col min="22" max="22" width="20.42578125" style="44" bestFit="1" customWidth="1"/>
    <col min="23" max="23" width="12.28515625" style="44" bestFit="1" customWidth="1"/>
    <col min="24" max="25" width="11.5703125" style="44" bestFit="1" customWidth="1"/>
    <col min="26" max="26" width="11.42578125" style="44"/>
    <col min="27" max="28" width="11.5703125" style="44" bestFit="1" customWidth="1"/>
    <col min="29" max="16384" width="11.42578125" style="44"/>
  </cols>
  <sheetData>
    <row r="5" spans="3:28" ht="30" customHeight="1">
      <c r="C5" s="903" t="s">
        <v>108</v>
      </c>
      <c r="D5" s="904"/>
      <c r="E5" s="904"/>
      <c r="F5" s="904"/>
      <c r="G5" s="904"/>
      <c r="H5" s="904"/>
      <c r="I5" s="904"/>
      <c r="J5" s="904"/>
      <c r="K5" s="904"/>
      <c r="L5" s="904"/>
      <c r="M5" s="904"/>
      <c r="N5" s="904"/>
      <c r="O5" s="905"/>
    </row>
    <row r="6" spans="3:28" ht="20.100000000000001" customHeight="1">
      <c r="C6" s="906" t="s">
        <v>101</v>
      </c>
      <c r="D6" s="907"/>
      <c r="E6" s="907"/>
      <c r="F6" s="907"/>
      <c r="G6" s="907"/>
      <c r="H6" s="907"/>
      <c r="I6" s="907"/>
      <c r="J6" s="907"/>
      <c r="K6" s="907"/>
      <c r="L6" s="907"/>
      <c r="M6" s="907"/>
      <c r="N6" s="907"/>
      <c r="O6" s="908"/>
    </row>
    <row r="7" spans="3:28" ht="5.0999999999999996" customHeight="1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6"/>
      <c r="O7" s="46"/>
    </row>
    <row r="8" spans="3:28" ht="18" customHeight="1">
      <c r="C8" s="909" t="s">
        <v>46</v>
      </c>
      <c r="D8" s="53"/>
      <c r="E8" s="909" t="s">
        <v>102</v>
      </c>
      <c r="F8" s="909"/>
      <c r="G8" s="909"/>
      <c r="H8" s="909"/>
      <c r="I8" s="53"/>
      <c r="J8" s="909" t="s">
        <v>100</v>
      </c>
      <c r="K8" s="909"/>
      <c r="L8" s="909"/>
      <c r="M8" s="909"/>
      <c r="N8" s="46"/>
      <c r="O8" s="909" t="s">
        <v>90</v>
      </c>
    </row>
    <row r="9" spans="3:28" ht="30" customHeight="1">
      <c r="C9" s="910"/>
      <c r="D9" s="53"/>
      <c r="E9" s="219" t="s">
        <v>61</v>
      </c>
      <c r="F9" s="219" t="s">
        <v>48</v>
      </c>
      <c r="G9" s="219" t="s">
        <v>49</v>
      </c>
      <c r="H9" s="219" t="s">
        <v>73</v>
      </c>
      <c r="I9" s="220"/>
      <c r="J9" s="219" t="s">
        <v>61</v>
      </c>
      <c r="K9" s="219" t="s">
        <v>48</v>
      </c>
      <c r="L9" s="219" t="s">
        <v>49</v>
      </c>
      <c r="M9" s="219" t="s">
        <v>73</v>
      </c>
      <c r="N9" s="46"/>
      <c r="O9" s="910"/>
    </row>
    <row r="10" spans="3:28" ht="5.0999999999999996" customHeight="1">
      <c r="C10" s="54"/>
      <c r="D10" s="55"/>
      <c r="E10" s="54"/>
      <c r="F10" s="54"/>
      <c r="G10" s="54"/>
      <c r="H10" s="54"/>
      <c r="I10" s="55"/>
      <c r="J10" s="54"/>
      <c r="K10" s="54"/>
      <c r="L10" s="54"/>
      <c r="M10" s="54"/>
      <c r="N10" s="46"/>
      <c r="O10" s="46"/>
    </row>
    <row r="11" spans="3:28" ht="24" customHeight="1">
      <c r="C11" s="99" t="s">
        <v>72</v>
      </c>
      <c r="D11" s="56"/>
      <c r="E11" s="100">
        <f>SUM(E12:E14)</f>
        <v>0</v>
      </c>
      <c r="F11" s="101">
        <f>SUM(F12:F14)</f>
        <v>0</v>
      </c>
      <c r="G11" s="102">
        <f>SUM(G12:G14)</f>
        <v>0</v>
      </c>
      <c r="H11" s="103">
        <f>SUM(H12:H14)</f>
        <v>0</v>
      </c>
      <c r="I11" s="57"/>
      <c r="J11" s="100">
        <f>SUM(J12:J14)</f>
        <v>0</v>
      </c>
      <c r="K11" s="101">
        <f>SUM(K12:K14)</f>
        <v>0</v>
      </c>
      <c r="L11" s="102">
        <f>SUM(L12:L14)</f>
        <v>0</v>
      </c>
      <c r="M11" s="103">
        <f>SUM(M12:M14)</f>
        <v>0</v>
      </c>
      <c r="N11" s="46"/>
      <c r="O11" s="104" t="e">
        <f>(+M11/H11-1)*100</f>
        <v>#DIV/0!</v>
      </c>
      <c r="Q11" s="232" t="s">
        <v>109</v>
      </c>
      <c r="R11" s="229" t="s">
        <v>142</v>
      </c>
      <c r="S11" s="229" t="s">
        <v>143</v>
      </c>
      <c r="T11" s="229" t="s">
        <v>110</v>
      </c>
      <c r="V11" s="230" t="s">
        <v>109</v>
      </c>
      <c r="W11" s="230" t="s">
        <v>143</v>
      </c>
      <c r="X11" s="230" t="s">
        <v>146</v>
      </c>
      <c r="Y11" s="230" t="s">
        <v>147</v>
      </c>
      <c r="AA11" s="230" t="s">
        <v>109</v>
      </c>
      <c r="AB11" s="230" t="s">
        <v>110</v>
      </c>
    </row>
    <row r="12" spans="3:28" s="43" customFormat="1" ht="30" customHeight="1">
      <c r="C12" s="58" t="s">
        <v>50</v>
      </c>
      <c r="D12" s="59"/>
      <c r="E12" s="78"/>
      <c r="F12" s="78"/>
      <c r="G12" s="60"/>
      <c r="H12" s="79"/>
      <c r="I12" s="61"/>
      <c r="J12" s="78"/>
      <c r="K12" s="78"/>
      <c r="L12" s="60"/>
      <c r="M12" s="60"/>
      <c r="N12" s="62"/>
      <c r="O12" s="212" t="e">
        <f>(+M12/H12-1)*100</f>
        <v>#DIV/0!</v>
      </c>
      <c r="Q12" s="238">
        <v>2</v>
      </c>
      <c r="R12" s="239">
        <v>187221</v>
      </c>
      <c r="S12" s="239">
        <v>121162</v>
      </c>
      <c r="T12" s="238">
        <v>145424</v>
      </c>
      <c r="U12" s="240"/>
      <c r="V12" s="239">
        <v>2</v>
      </c>
      <c r="W12" s="239">
        <v>119270</v>
      </c>
      <c r="X12" s="239">
        <v>204126</v>
      </c>
      <c r="Y12" s="239">
        <v>160556</v>
      </c>
      <c r="Z12" s="241"/>
      <c r="AA12" s="239">
        <v>2</v>
      </c>
      <c r="AB12" s="239">
        <v>145424</v>
      </c>
    </row>
    <row r="13" spans="3:28" s="43" customFormat="1" ht="30" customHeight="1">
      <c r="C13" s="63" t="s">
        <v>78</v>
      </c>
      <c r="D13" s="64"/>
      <c r="E13" s="78"/>
      <c r="F13" s="78"/>
      <c r="G13" s="80">
        <f>+E13+F13</f>
        <v>0</v>
      </c>
      <c r="H13" s="79"/>
      <c r="I13" s="61"/>
      <c r="J13" s="78"/>
      <c r="K13" s="78"/>
      <c r="L13" s="80"/>
      <c r="M13" s="60"/>
      <c r="N13" s="62"/>
      <c r="O13" s="212" t="e">
        <f>(+M13/H13-1)*100</f>
        <v>#DIV/0!</v>
      </c>
      <c r="Q13" s="238">
        <v>3</v>
      </c>
      <c r="R13" s="239">
        <v>666212</v>
      </c>
      <c r="S13" s="239">
        <v>685303</v>
      </c>
      <c r="T13" s="238">
        <v>486579</v>
      </c>
      <c r="U13" s="240"/>
      <c r="V13" s="239">
        <v>3</v>
      </c>
      <c r="W13" s="239">
        <v>1080612</v>
      </c>
      <c r="X13" s="239">
        <v>799175</v>
      </c>
      <c r="Y13" s="239">
        <v>537662</v>
      </c>
      <c r="Z13" s="241"/>
      <c r="AA13" s="239">
        <v>3</v>
      </c>
      <c r="AB13" s="239">
        <v>486579</v>
      </c>
    </row>
    <row r="14" spans="3:28" s="43" customFormat="1" ht="30" customHeight="1">
      <c r="C14" s="66" t="s">
        <v>51</v>
      </c>
      <c r="D14" s="64"/>
      <c r="E14" s="81"/>
      <c r="F14" s="81"/>
      <c r="G14" s="83">
        <f>+E14+F14</f>
        <v>0</v>
      </c>
      <c r="H14" s="82"/>
      <c r="I14" s="61"/>
      <c r="J14" s="81"/>
      <c r="K14" s="81"/>
      <c r="L14" s="83"/>
      <c r="M14" s="84"/>
      <c r="N14" s="62"/>
      <c r="O14" s="212" t="e">
        <f>(+M14/H14-1)*100</f>
        <v>#DIV/0!</v>
      </c>
      <c r="Q14" s="238">
        <v>4</v>
      </c>
      <c r="R14" s="239">
        <v>387533</v>
      </c>
      <c r="S14" s="239">
        <v>258056</v>
      </c>
      <c r="T14" s="238">
        <v>323874</v>
      </c>
      <c r="U14" s="240"/>
      <c r="V14" s="239">
        <v>4</v>
      </c>
      <c r="W14" s="239">
        <v>610138</v>
      </c>
      <c r="X14" s="239">
        <v>505147</v>
      </c>
      <c r="Y14" s="239">
        <v>369005</v>
      </c>
      <c r="Z14" s="241"/>
      <c r="AA14" s="239">
        <v>4</v>
      </c>
      <c r="AB14" s="239">
        <v>323874</v>
      </c>
    </row>
    <row r="15" spans="3:28" ht="5.0999999999999996" customHeight="1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47"/>
      <c r="O15" s="46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</row>
    <row r="16" spans="3:28" ht="24" customHeight="1">
      <c r="C16" s="99" t="s">
        <v>6</v>
      </c>
      <c r="D16" s="56"/>
      <c r="E16" s="105">
        <f>SUM(E18:E49)</f>
        <v>1064753</v>
      </c>
      <c r="F16" s="105">
        <f>SUM(F18:F49)</f>
        <v>968581</v>
      </c>
      <c r="G16" s="105">
        <f>SUM(G18:G48)</f>
        <v>2032290</v>
      </c>
      <c r="H16" s="105">
        <f>SUM(H18:H48)</f>
        <v>955877</v>
      </c>
      <c r="I16" s="57"/>
      <c r="J16" s="105">
        <f>SUM(J18:J48)</f>
        <v>1810020</v>
      </c>
      <c r="K16" s="105">
        <f>SUM(K18:K48)</f>
        <v>1508448</v>
      </c>
      <c r="L16" s="105">
        <f>SUM(L18:L48)</f>
        <v>3318468</v>
      </c>
      <c r="M16" s="105">
        <f>SUM(M18:M48)</f>
        <v>1067223</v>
      </c>
      <c r="N16" s="46"/>
      <c r="O16" s="106">
        <f>(+M16/H16-1)*100</f>
        <v>11.648569847375768</v>
      </c>
      <c r="Q16" s="242" t="s">
        <v>111</v>
      </c>
      <c r="R16" s="242" t="s">
        <v>142</v>
      </c>
      <c r="S16" s="242" t="s">
        <v>143</v>
      </c>
      <c r="T16" s="242" t="s">
        <v>144</v>
      </c>
      <c r="U16" s="241"/>
      <c r="V16" s="242" t="s">
        <v>111</v>
      </c>
      <c r="W16" s="243" t="s">
        <v>145</v>
      </c>
      <c r="X16" s="244" t="s">
        <v>146</v>
      </c>
      <c r="Y16" s="244" t="s">
        <v>147</v>
      </c>
      <c r="Z16" s="241"/>
      <c r="AA16" s="241"/>
      <c r="AB16" s="241"/>
    </row>
    <row r="17" spans="3:29" ht="5.0999999999999996" customHeight="1">
      <c r="C17" s="54"/>
      <c r="D17" s="55"/>
      <c r="E17" s="54"/>
      <c r="F17" s="54"/>
      <c r="G17" s="54"/>
      <c r="H17" s="54"/>
      <c r="I17" s="55"/>
      <c r="J17" s="54"/>
      <c r="K17" s="54"/>
      <c r="L17" s="54"/>
      <c r="M17" s="54"/>
      <c r="N17" s="46"/>
      <c r="O17" s="46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</row>
    <row r="18" spans="3:29" s="43" customFormat="1" ht="11.25" customHeight="1">
      <c r="C18" s="67" t="s">
        <v>15</v>
      </c>
      <c r="D18" s="234"/>
      <c r="E18" s="68">
        <v>8597</v>
      </c>
      <c r="F18" s="69">
        <v>12306</v>
      </c>
      <c r="G18" s="69">
        <f t="shared" ref="G18:G47" si="0">+E18+F18</f>
        <v>20903</v>
      </c>
      <c r="H18" s="69">
        <v>7238</v>
      </c>
      <c r="I18" s="61"/>
      <c r="J18" s="70">
        <v>14336</v>
      </c>
      <c r="K18" s="69">
        <v>14140</v>
      </c>
      <c r="L18" s="69">
        <f t="shared" ref="L18:L48" si="1">+J18+K18</f>
        <v>28476</v>
      </c>
      <c r="M18" s="122">
        <v>8230</v>
      </c>
      <c r="N18" s="62"/>
      <c r="O18" s="71">
        <f t="shared" ref="O18:O35" si="2">(+M18/H18-1)*100</f>
        <v>13.705443492677528</v>
      </c>
      <c r="Q18" s="236" t="s">
        <v>112</v>
      </c>
      <c r="R18" s="237">
        <v>8597</v>
      </c>
      <c r="S18" s="238">
        <v>8597</v>
      </c>
      <c r="T18" s="238">
        <v>7238</v>
      </c>
      <c r="U18" s="240"/>
      <c r="V18" s="245" t="s">
        <v>112</v>
      </c>
      <c r="W18" s="238">
        <v>14336</v>
      </c>
      <c r="X18" s="239">
        <v>14140</v>
      </c>
      <c r="Y18" s="239">
        <v>8230</v>
      </c>
      <c r="Z18" s="240"/>
      <c r="AA18" s="246" t="s">
        <v>111</v>
      </c>
      <c r="AB18" s="246" t="s">
        <v>150</v>
      </c>
      <c r="AC18" s="44"/>
    </row>
    <row r="19" spans="3:29" s="43" customFormat="1" ht="11.25" customHeight="1">
      <c r="C19" s="48" t="s">
        <v>16</v>
      </c>
      <c r="D19" s="234"/>
      <c r="E19" s="72">
        <v>22888</v>
      </c>
      <c r="F19" s="72">
        <v>16126</v>
      </c>
      <c r="G19" s="72">
        <f t="shared" si="0"/>
        <v>39014</v>
      </c>
      <c r="H19" s="72">
        <v>19250</v>
      </c>
      <c r="I19" s="61"/>
      <c r="J19" s="73">
        <v>30812</v>
      </c>
      <c r="K19" s="72">
        <v>27654</v>
      </c>
      <c r="L19" s="72">
        <f t="shared" si="1"/>
        <v>58466</v>
      </c>
      <c r="M19" s="123">
        <v>22837</v>
      </c>
      <c r="N19" s="62"/>
      <c r="O19" s="65">
        <f t="shared" si="2"/>
        <v>18.633766233766224</v>
      </c>
      <c r="Q19" s="236" t="s">
        <v>113</v>
      </c>
      <c r="R19" s="237">
        <v>22888</v>
      </c>
      <c r="S19" s="238">
        <v>22888</v>
      </c>
      <c r="T19" s="238">
        <v>19250</v>
      </c>
      <c r="U19" s="240"/>
      <c r="V19" s="245" t="s">
        <v>113</v>
      </c>
      <c r="W19" s="238">
        <v>30812</v>
      </c>
      <c r="X19" s="239">
        <v>27654</v>
      </c>
      <c r="Y19" s="239">
        <v>22837</v>
      </c>
      <c r="Z19" s="240"/>
      <c r="AA19" s="247" t="s">
        <v>112</v>
      </c>
      <c r="AB19" s="248">
        <v>12306</v>
      </c>
      <c r="AC19" s="44"/>
    </row>
    <row r="20" spans="3:29" s="43" customFormat="1" ht="11.25" customHeight="1">
      <c r="C20" s="48" t="s">
        <v>17</v>
      </c>
      <c r="D20" s="234"/>
      <c r="E20" s="72">
        <v>11635</v>
      </c>
      <c r="F20" s="72">
        <v>14794</v>
      </c>
      <c r="G20" s="72">
        <f t="shared" si="0"/>
        <v>26429</v>
      </c>
      <c r="H20" s="72">
        <v>12021</v>
      </c>
      <c r="I20" s="61"/>
      <c r="J20" s="73">
        <v>32273</v>
      </c>
      <c r="K20" s="72">
        <v>22661</v>
      </c>
      <c r="L20" s="72">
        <f t="shared" si="1"/>
        <v>54934</v>
      </c>
      <c r="M20" s="123">
        <v>13141</v>
      </c>
      <c r="N20" s="62"/>
      <c r="O20" s="65">
        <f t="shared" si="2"/>
        <v>9.3170285333998848</v>
      </c>
      <c r="Q20" s="236" t="s">
        <v>114</v>
      </c>
      <c r="R20" s="237">
        <v>11635</v>
      </c>
      <c r="S20" s="238">
        <v>11635</v>
      </c>
      <c r="T20" s="238">
        <v>12021</v>
      </c>
      <c r="U20" s="240"/>
      <c r="V20" s="245" t="s">
        <v>114</v>
      </c>
      <c r="W20" s="238">
        <v>32273</v>
      </c>
      <c r="X20" s="239">
        <v>22661</v>
      </c>
      <c r="Y20" s="239">
        <v>13141</v>
      </c>
      <c r="Z20" s="240"/>
      <c r="AA20" s="247" t="s">
        <v>113</v>
      </c>
      <c r="AB20" s="248">
        <v>16126</v>
      </c>
      <c r="AC20" s="44"/>
    </row>
    <row r="21" spans="3:29" s="43" customFormat="1" ht="11.25" customHeight="1">
      <c r="C21" s="48" t="s">
        <v>18</v>
      </c>
      <c r="D21" s="234"/>
      <c r="E21" s="72">
        <v>49494</v>
      </c>
      <c r="F21" s="72">
        <v>54713</v>
      </c>
      <c r="G21" s="72">
        <f t="shared" si="0"/>
        <v>104207</v>
      </c>
      <c r="H21" s="72">
        <v>50377</v>
      </c>
      <c r="I21" s="61"/>
      <c r="J21" s="73">
        <v>73466</v>
      </c>
      <c r="K21" s="72">
        <v>60418</v>
      </c>
      <c r="L21" s="72">
        <f t="shared" si="1"/>
        <v>133884</v>
      </c>
      <c r="M21" s="123">
        <v>49937</v>
      </c>
      <c r="N21" s="62"/>
      <c r="O21" s="65">
        <f t="shared" si="2"/>
        <v>-0.87341445500922488</v>
      </c>
      <c r="Q21" s="236" t="s">
        <v>115</v>
      </c>
      <c r="R21" s="237">
        <v>49494</v>
      </c>
      <c r="S21" s="238">
        <v>49494</v>
      </c>
      <c r="T21" s="238">
        <v>50377</v>
      </c>
      <c r="U21" s="240"/>
      <c r="V21" s="245" t="s">
        <v>115</v>
      </c>
      <c r="W21" s="238">
        <v>73466</v>
      </c>
      <c r="X21" s="239">
        <v>60418</v>
      </c>
      <c r="Y21" s="239">
        <v>49937</v>
      </c>
      <c r="Z21" s="240"/>
      <c r="AA21" s="247" t="s">
        <v>114</v>
      </c>
      <c r="AB21" s="248">
        <v>14794</v>
      </c>
      <c r="AC21" s="44"/>
    </row>
    <row r="22" spans="3:29" s="43" customFormat="1" ht="11.25" customHeight="1">
      <c r="C22" s="48" t="s">
        <v>19</v>
      </c>
      <c r="D22" s="234"/>
      <c r="E22" s="72">
        <v>16522</v>
      </c>
      <c r="F22" s="72">
        <v>17128</v>
      </c>
      <c r="G22" s="72">
        <f t="shared" si="0"/>
        <v>33650</v>
      </c>
      <c r="H22" s="72">
        <v>19582</v>
      </c>
      <c r="I22" s="61"/>
      <c r="J22" s="73">
        <v>30044</v>
      </c>
      <c r="K22" s="72">
        <v>25225</v>
      </c>
      <c r="L22" s="72">
        <f t="shared" si="1"/>
        <v>55269</v>
      </c>
      <c r="M22" s="123">
        <v>20389</v>
      </c>
      <c r="N22" s="62"/>
      <c r="O22" s="65">
        <f t="shared" si="2"/>
        <v>4.1211316515167074</v>
      </c>
      <c r="Q22" s="236" t="s">
        <v>116</v>
      </c>
      <c r="R22" s="237">
        <v>16522</v>
      </c>
      <c r="S22" s="238">
        <v>16522</v>
      </c>
      <c r="T22" s="238">
        <v>19582</v>
      </c>
      <c r="U22" s="240"/>
      <c r="V22" s="245" t="s">
        <v>116</v>
      </c>
      <c r="W22" s="238">
        <v>30044</v>
      </c>
      <c r="X22" s="239">
        <v>25225</v>
      </c>
      <c r="Y22" s="239">
        <v>20389</v>
      </c>
      <c r="Z22" s="240"/>
      <c r="AA22" s="247" t="s">
        <v>115</v>
      </c>
      <c r="AB22" s="248">
        <v>54713</v>
      </c>
      <c r="AC22" s="44"/>
    </row>
    <row r="23" spans="3:29" s="43" customFormat="1" ht="11.25" customHeight="1">
      <c r="C23" s="48" t="s">
        <v>20</v>
      </c>
      <c r="D23" s="234"/>
      <c r="E23" s="72">
        <v>22213</v>
      </c>
      <c r="F23" s="72">
        <v>32697</v>
      </c>
      <c r="G23" s="72">
        <f t="shared" si="0"/>
        <v>54910</v>
      </c>
      <c r="H23" s="72">
        <v>22734</v>
      </c>
      <c r="I23" s="61"/>
      <c r="J23" s="73">
        <v>49871</v>
      </c>
      <c r="K23" s="72">
        <v>35336</v>
      </c>
      <c r="L23" s="72">
        <f t="shared" si="1"/>
        <v>85207</v>
      </c>
      <c r="M23" s="123">
        <v>26950</v>
      </c>
      <c r="N23" s="62"/>
      <c r="O23" s="65">
        <f t="shared" si="2"/>
        <v>18.544910706430894</v>
      </c>
      <c r="Q23" s="236" t="s">
        <v>117</v>
      </c>
      <c r="R23" s="237">
        <v>22213</v>
      </c>
      <c r="S23" s="238">
        <v>22213</v>
      </c>
      <c r="T23" s="238">
        <v>22734</v>
      </c>
      <c r="U23" s="240"/>
      <c r="V23" s="245" t="s">
        <v>117</v>
      </c>
      <c r="W23" s="238">
        <v>49871</v>
      </c>
      <c r="X23" s="239">
        <v>35336</v>
      </c>
      <c r="Y23" s="239">
        <v>26950</v>
      </c>
      <c r="Z23" s="240"/>
      <c r="AA23" s="247" t="s">
        <v>116</v>
      </c>
      <c r="AB23" s="248">
        <v>17128</v>
      </c>
      <c r="AC23" s="44"/>
    </row>
    <row r="24" spans="3:29" s="43" customFormat="1" ht="11.25" customHeight="1">
      <c r="C24" s="48" t="s">
        <v>37</v>
      </c>
      <c r="D24" s="234"/>
      <c r="E24" s="72">
        <v>39007</v>
      </c>
      <c r="F24" s="72">
        <v>39814</v>
      </c>
      <c r="G24" s="72">
        <f t="shared" si="0"/>
        <v>78821</v>
      </c>
      <c r="H24" s="72">
        <v>52776</v>
      </c>
      <c r="I24" s="61"/>
      <c r="J24" s="73">
        <v>61773</v>
      </c>
      <c r="K24" s="72">
        <v>49244</v>
      </c>
      <c r="L24" s="72">
        <f t="shared" si="1"/>
        <v>111017</v>
      </c>
      <c r="M24" s="123">
        <v>46457</v>
      </c>
      <c r="N24" s="62"/>
      <c r="O24" s="65">
        <f t="shared" si="2"/>
        <v>-11.97324541458239</v>
      </c>
      <c r="Q24" s="236" t="s">
        <v>118</v>
      </c>
      <c r="R24" s="237">
        <v>39007</v>
      </c>
      <c r="S24" s="238">
        <v>39007</v>
      </c>
      <c r="T24" s="238">
        <v>52776</v>
      </c>
      <c r="U24" s="240"/>
      <c r="V24" s="245" t="s">
        <v>118</v>
      </c>
      <c r="W24" s="238">
        <v>61773</v>
      </c>
      <c r="X24" s="239">
        <v>49244</v>
      </c>
      <c r="Y24" s="239">
        <v>46457</v>
      </c>
      <c r="Z24" s="240"/>
      <c r="AA24" s="247" t="s">
        <v>117</v>
      </c>
      <c r="AB24" s="248">
        <v>32697</v>
      </c>
      <c r="AC24" s="44"/>
    </row>
    <row r="25" spans="3:29" s="43" customFormat="1" ht="11.25" customHeight="1">
      <c r="C25" s="48" t="s">
        <v>38</v>
      </c>
      <c r="D25" s="234"/>
      <c r="E25" s="72">
        <v>7064</v>
      </c>
      <c r="F25" s="72">
        <v>6672</v>
      </c>
      <c r="G25" s="72">
        <f t="shared" si="0"/>
        <v>13736</v>
      </c>
      <c r="H25" s="72">
        <v>9402</v>
      </c>
      <c r="I25" s="61"/>
      <c r="J25" s="73">
        <v>15060</v>
      </c>
      <c r="K25" s="72">
        <v>10380</v>
      </c>
      <c r="L25" s="72">
        <f t="shared" si="1"/>
        <v>25440</v>
      </c>
      <c r="M25" s="123">
        <v>10738</v>
      </c>
      <c r="N25" s="62"/>
      <c r="O25" s="65">
        <f t="shared" si="2"/>
        <v>14.209742607955755</v>
      </c>
      <c r="Q25" s="236" t="s">
        <v>119</v>
      </c>
      <c r="R25" s="237">
        <v>7064</v>
      </c>
      <c r="S25" s="238">
        <v>7064</v>
      </c>
      <c r="T25" s="238">
        <v>9402</v>
      </c>
      <c r="U25" s="240"/>
      <c r="V25" s="245" t="s">
        <v>119</v>
      </c>
      <c r="W25" s="238">
        <v>15060</v>
      </c>
      <c r="X25" s="239">
        <v>10380</v>
      </c>
      <c r="Y25" s="239">
        <v>10738</v>
      </c>
      <c r="Z25" s="240"/>
      <c r="AA25" s="247" t="s">
        <v>118</v>
      </c>
      <c r="AB25" s="248">
        <v>39814</v>
      </c>
      <c r="AC25" s="44"/>
    </row>
    <row r="26" spans="3:29" s="43" customFormat="1" ht="11.25" customHeight="1">
      <c r="C26" s="48" t="s">
        <v>21</v>
      </c>
      <c r="D26" s="234"/>
      <c r="E26" s="72">
        <v>23338</v>
      </c>
      <c r="F26" s="72">
        <v>36598</v>
      </c>
      <c r="G26" s="72">
        <f t="shared" si="0"/>
        <v>59936</v>
      </c>
      <c r="H26" s="72">
        <v>38776</v>
      </c>
      <c r="I26" s="61"/>
      <c r="J26" s="73">
        <v>46731</v>
      </c>
      <c r="K26" s="72">
        <v>56321</v>
      </c>
      <c r="L26" s="72">
        <f t="shared" si="1"/>
        <v>103052</v>
      </c>
      <c r="M26" s="123">
        <v>42557</v>
      </c>
      <c r="N26" s="62"/>
      <c r="O26" s="65">
        <f t="shared" si="2"/>
        <v>9.7508768310295082</v>
      </c>
      <c r="Q26" s="236" t="s">
        <v>33</v>
      </c>
      <c r="R26" s="237">
        <v>232</v>
      </c>
      <c r="S26" s="238">
        <v>23338</v>
      </c>
      <c r="T26" s="238">
        <v>38776</v>
      </c>
      <c r="U26" s="240"/>
      <c r="V26" s="245" t="s">
        <v>120</v>
      </c>
      <c r="W26" s="238">
        <v>46731</v>
      </c>
      <c r="X26" s="239">
        <v>56321</v>
      </c>
      <c r="Y26" s="239">
        <v>42557</v>
      </c>
      <c r="Z26" s="240"/>
      <c r="AA26" s="247" t="s">
        <v>119</v>
      </c>
      <c r="AB26" s="248">
        <v>6672</v>
      </c>
      <c r="AC26" s="44"/>
    </row>
    <row r="27" spans="3:29" s="43" customFormat="1" ht="11.25" customHeight="1">
      <c r="C27" s="48" t="s">
        <v>22</v>
      </c>
      <c r="D27" s="234"/>
      <c r="E27" s="72">
        <v>4593</v>
      </c>
      <c r="F27" s="72">
        <v>8560</v>
      </c>
      <c r="G27" s="72">
        <f t="shared" si="0"/>
        <v>13153</v>
      </c>
      <c r="H27" s="72">
        <v>11674</v>
      </c>
      <c r="I27" s="61"/>
      <c r="J27" s="73">
        <v>10704</v>
      </c>
      <c r="K27" s="72">
        <v>12574</v>
      </c>
      <c r="L27" s="72">
        <f t="shared" si="1"/>
        <v>23278</v>
      </c>
      <c r="M27" s="123">
        <v>13492</v>
      </c>
      <c r="N27" s="62"/>
      <c r="O27" s="65">
        <f t="shared" si="2"/>
        <v>15.573068357032716</v>
      </c>
      <c r="Q27" s="236" t="s">
        <v>120</v>
      </c>
      <c r="R27" s="237">
        <v>23338</v>
      </c>
      <c r="S27" s="238">
        <v>4593</v>
      </c>
      <c r="T27" s="238">
        <v>11674</v>
      </c>
      <c r="U27" s="240"/>
      <c r="V27" s="245" t="s">
        <v>121</v>
      </c>
      <c r="W27" s="238">
        <v>10704</v>
      </c>
      <c r="X27" s="239">
        <v>12574</v>
      </c>
      <c r="Y27" s="239">
        <v>13492</v>
      </c>
      <c r="Z27" s="240"/>
      <c r="AA27" s="247" t="s">
        <v>120</v>
      </c>
      <c r="AB27" s="248">
        <v>36598</v>
      </c>
      <c r="AC27" s="44"/>
    </row>
    <row r="28" spans="3:29" s="43" customFormat="1" ht="11.25" customHeight="1">
      <c r="C28" s="49" t="s">
        <v>39</v>
      </c>
      <c r="D28" s="50"/>
      <c r="E28" s="72">
        <v>24135</v>
      </c>
      <c r="F28" s="72">
        <v>21109</v>
      </c>
      <c r="G28" s="72">
        <f t="shared" si="0"/>
        <v>45244</v>
      </c>
      <c r="H28" s="72">
        <v>29689</v>
      </c>
      <c r="I28" s="61"/>
      <c r="J28" s="73">
        <v>39455</v>
      </c>
      <c r="K28" s="72">
        <v>31576</v>
      </c>
      <c r="L28" s="72">
        <f t="shared" si="1"/>
        <v>71031</v>
      </c>
      <c r="M28" s="123">
        <v>27932</v>
      </c>
      <c r="N28" s="62"/>
      <c r="O28" s="65">
        <f t="shared" si="2"/>
        <v>-5.918016773889323</v>
      </c>
      <c r="Q28" s="236" t="s">
        <v>121</v>
      </c>
      <c r="R28" s="237">
        <v>4593</v>
      </c>
      <c r="S28" s="238">
        <v>24135</v>
      </c>
      <c r="T28" s="238">
        <v>29689</v>
      </c>
      <c r="U28" s="240"/>
      <c r="V28" s="245" t="s">
        <v>122</v>
      </c>
      <c r="W28" s="238">
        <v>39455</v>
      </c>
      <c r="X28" s="239">
        <v>31576</v>
      </c>
      <c r="Y28" s="239">
        <v>27932</v>
      </c>
      <c r="Z28" s="240"/>
      <c r="AA28" s="247" t="s">
        <v>121</v>
      </c>
      <c r="AB28" s="248">
        <v>8560</v>
      </c>
      <c r="AC28" s="44"/>
    </row>
    <row r="29" spans="3:29" s="43" customFormat="1" ht="11.25" customHeight="1">
      <c r="C29" s="48" t="s">
        <v>40</v>
      </c>
      <c r="D29" s="234"/>
      <c r="E29" s="72">
        <v>16416</v>
      </c>
      <c r="F29" s="72">
        <v>22072</v>
      </c>
      <c r="G29" s="72">
        <f t="shared" si="0"/>
        <v>38488</v>
      </c>
      <c r="H29" s="72">
        <v>19863</v>
      </c>
      <c r="I29" s="61"/>
      <c r="J29" s="73">
        <v>38863</v>
      </c>
      <c r="K29" s="72">
        <v>32479</v>
      </c>
      <c r="L29" s="72">
        <f t="shared" si="1"/>
        <v>71342</v>
      </c>
      <c r="M29" s="123">
        <v>23352</v>
      </c>
      <c r="N29" s="62"/>
      <c r="O29" s="65">
        <f t="shared" si="2"/>
        <v>17.565322458843081</v>
      </c>
      <c r="Q29" s="236" t="s">
        <v>122</v>
      </c>
      <c r="R29" s="237">
        <v>24135</v>
      </c>
      <c r="S29" s="238">
        <v>16416</v>
      </c>
      <c r="T29" s="238">
        <v>19863</v>
      </c>
      <c r="U29" s="240"/>
      <c r="V29" s="245" t="s">
        <v>123</v>
      </c>
      <c r="W29" s="238">
        <v>38863</v>
      </c>
      <c r="X29" s="239">
        <v>32479</v>
      </c>
      <c r="Y29" s="239">
        <v>23352</v>
      </c>
      <c r="Z29" s="240"/>
      <c r="AA29" s="247" t="s">
        <v>122</v>
      </c>
      <c r="AB29" s="248">
        <v>21109</v>
      </c>
      <c r="AC29" s="44"/>
    </row>
    <row r="30" spans="3:29" s="43" customFormat="1" ht="11.25" customHeight="1">
      <c r="C30" s="48" t="s">
        <v>23</v>
      </c>
      <c r="D30" s="234"/>
      <c r="E30" s="72">
        <v>40634</v>
      </c>
      <c r="F30" s="72">
        <v>34719</v>
      </c>
      <c r="G30" s="72">
        <f t="shared" si="0"/>
        <v>75353</v>
      </c>
      <c r="H30" s="72">
        <v>41797</v>
      </c>
      <c r="I30" s="61"/>
      <c r="J30" s="73">
        <v>67854</v>
      </c>
      <c r="K30" s="72">
        <v>109973</v>
      </c>
      <c r="L30" s="72">
        <f t="shared" si="1"/>
        <v>177827</v>
      </c>
      <c r="M30" s="123">
        <v>46978</v>
      </c>
      <c r="N30" s="62"/>
      <c r="O30" s="65">
        <f t="shared" si="2"/>
        <v>12.395626480369405</v>
      </c>
      <c r="Q30" s="236" t="s">
        <v>123</v>
      </c>
      <c r="R30" s="237">
        <v>16416</v>
      </c>
      <c r="S30" s="238">
        <v>40634</v>
      </c>
      <c r="T30" s="238">
        <v>41797</v>
      </c>
      <c r="U30" s="240"/>
      <c r="V30" s="245" t="s">
        <v>124</v>
      </c>
      <c r="W30" s="238">
        <v>67854</v>
      </c>
      <c r="X30" s="239">
        <v>109973</v>
      </c>
      <c r="Y30" s="239">
        <v>46978</v>
      </c>
      <c r="Z30" s="240"/>
      <c r="AA30" s="247" t="s">
        <v>123</v>
      </c>
      <c r="AB30" s="248">
        <v>22072</v>
      </c>
      <c r="AC30" s="44"/>
    </row>
    <row r="31" spans="3:29" s="43" customFormat="1" ht="11.25" customHeight="1">
      <c r="C31" s="48" t="s">
        <v>41</v>
      </c>
      <c r="D31" s="234"/>
      <c r="E31" s="72">
        <v>54102</v>
      </c>
      <c r="F31" s="72">
        <v>48703</v>
      </c>
      <c r="G31" s="72">
        <f t="shared" si="0"/>
        <v>102805</v>
      </c>
      <c r="H31" s="72">
        <v>51869</v>
      </c>
      <c r="I31" s="61"/>
      <c r="J31" s="73">
        <v>78740</v>
      </c>
      <c r="K31" s="72">
        <v>66632</v>
      </c>
      <c r="L31" s="72">
        <f t="shared" si="1"/>
        <v>145372</v>
      </c>
      <c r="M31" s="123">
        <v>57322</v>
      </c>
      <c r="N31" s="62"/>
      <c r="O31" s="65">
        <f t="shared" si="2"/>
        <v>10.513023193044013</v>
      </c>
      <c r="Q31" s="236" t="s">
        <v>124</v>
      </c>
      <c r="R31" s="237">
        <v>40634</v>
      </c>
      <c r="S31" s="238">
        <v>54102</v>
      </c>
      <c r="T31" s="238">
        <v>51869</v>
      </c>
      <c r="U31" s="240"/>
      <c r="V31" s="245" t="s">
        <v>125</v>
      </c>
      <c r="W31" s="238">
        <v>78740</v>
      </c>
      <c r="X31" s="239">
        <v>66632</v>
      </c>
      <c r="Y31" s="239">
        <v>57322</v>
      </c>
      <c r="Z31" s="240"/>
      <c r="AA31" s="247" t="s">
        <v>124</v>
      </c>
      <c r="AB31" s="248">
        <v>34719</v>
      </c>
      <c r="AC31" s="44"/>
    </row>
    <row r="32" spans="3:29" s="43" customFormat="1" ht="11.25" customHeight="1">
      <c r="C32" s="48" t="s">
        <v>24</v>
      </c>
      <c r="D32" s="234"/>
      <c r="E32" s="72">
        <v>69542</v>
      </c>
      <c r="F32" s="72">
        <v>77991</v>
      </c>
      <c r="G32" s="72">
        <f t="shared" si="0"/>
        <v>147533</v>
      </c>
      <c r="H32" s="72">
        <v>60587</v>
      </c>
      <c r="I32" s="61"/>
      <c r="J32" s="73">
        <v>89984</v>
      </c>
      <c r="K32" s="72">
        <v>100023</v>
      </c>
      <c r="L32" s="72">
        <f t="shared" si="1"/>
        <v>190007</v>
      </c>
      <c r="M32" s="123">
        <v>69045</v>
      </c>
      <c r="N32" s="62"/>
      <c r="O32" s="65">
        <f t="shared" si="2"/>
        <v>13.960090448446039</v>
      </c>
      <c r="Q32" s="236" t="s">
        <v>125</v>
      </c>
      <c r="R32" s="237">
        <v>54102</v>
      </c>
      <c r="S32" s="238">
        <v>69542</v>
      </c>
      <c r="T32" s="238">
        <v>60587</v>
      </c>
      <c r="U32" s="240"/>
      <c r="V32" s="245" t="s">
        <v>126</v>
      </c>
      <c r="W32" s="238">
        <v>89984</v>
      </c>
      <c r="X32" s="239">
        <v>100023</v>
      </c>
      <c r="Y32" s="239">
        <v>69045</v>
      </c>
      <c r="Z32" s="240"/>
      <c r="AA32" s="247" t="s">
        <v>125</v>
      </c>
      <c r="AB32" s="248">
        <v>48703</v>
      </c>
      <c r="AC32" s="44"/>
    </row>
    <row r="33" spans="3:29" s="43" customFormat="1" ht="11.25" customHeight="1">
      <c r="C33" s="48" t="s">
        <v>25</v>
      </c>
      <c r="D33" s="234"/>
      <c r="E33" s="72">
        <v>56323</v>
      </c>
      <c r="F33" s="72">
        <v>55992</v>
      </c>
      <c r="G33" s="72">
        <f t="shared" si="0"/>
        <v>112315</v>
      </c>
      <c r="H33" s="72">
        <v>51022</v>
      </c>
      <c r="I33" s="61"/>
      <c r="J33" s="73">
        <v>101547</v>
      </c>
      <c r="K33" s="72">
        <v>92420</v>
      </c>
      <c r="L33" s="72">
        <f t="shared" si="1"/>
        <v>193967</v>
      </c>
      <c r="M33" s="123">
        <v>51545</v>
      </c>
      <c r="N33" s="62"/>
      <c r="O33" s="65">
        <f t="shared" si="2"/>
        <v>1.0250480185018285</v>
      </c>
      <c r="Q33" s="236" t="s">
        <v>126</v>
      </c>
      <c r="R33" s="237">
        <v>69542</v>
      </c>
      <c r="S33" s="238">
        <v>56323</v>
      </c>
      <c r="T33" s="238">
        <v>51022</v>
      </c>
      <c r="U33" s="240"/>
      <c r="V33" s="245" t="s">
        <v>127</v>
      </c>
      <c r="W33" s="238">
        <v>101547</v>
      </c>
      <c r="X33" s="239">
        <v>92420</v>
      </c>
      <c r="Y33" s="239">
        <v>51545</v>
      </c>
      <c r="Z33" s="240"/>
      <c r="AA33" s="247" t="s">
        <v>126</v>
      </c>
      <c r="AB33" s="248">
        <v>77991</v>
      </c>
      <c r="AC33" s="44"/>
    </row>
    <row r="34" spans="3:29" s="43" customFormat="1" ht="11.25" customHeight="1">
      <c r="C34" s="48" t="s">
        <v>12</v>
      </c>
      <c r="D34" s="234"/>
      <c r="E34" s="72">
        <v>343210</v>
      </c>
      <c r="F34" s="72">
        <v>234628</v>
      </c>
      <c r="G34" s="72">
        <f t="shared" si="0"/>
        <v>577838</v>
      </c>
      <c r="H34" s="72">
        <v>215202</v>
      </c>
      <c r="I34" s="61"/>
      <c r="J34" s="73">
        <v>513205</v>
      </c>
      <c r="K34" s="72">
        <v>334313</v>
      </c>
      <c r="L34" s="72">
        <f t="shared" si="1"/>
        <v>847518</v>
      </c>
      <c r="M34" s="123">
        <v>247389</v>
      </c>
      <c r="N34" s="62"/>
      <c r="O34" s="65">
        <f t="shared" si="2"/>
        <v>14.956645384336586</v>
      </c>
      <c r="Q34" s="236" t="s">
        <v>127</v>
      </c>
      <c r="R34" s="237">
        <v>56323</v>
      </c>
      <c r="S34" s="238">
        <v>343210</v>
      </c>
      <c r="T34" s="238">
        <v>215202</v>
      </c>
      <c r="U34" s="240"/>
      <c r="V34" s="245" t="s">
        <v>128</v>
      </c>
      <c r="W34" s="238">
        <v>513205</v>
      </c>
      <c r="X34" s="239">
        <v>334313</v>
      </c>
      <c r="Y34" s="239">
        <v>247389</v>
      </c>
      <c r="Z34" s="240"/>
      <c r="AA34" s="247" t="s">
        <v>127</v>
      </c>
      <c r="AB34" s="248">
        <v>55992</v>
      </c>
      <c r="AC34" s="44"/>
    </row>
    <row r="35" spans="3:29" s="43" customFormat="1" ht="11.25" customHeight="1">
      <c r="C35" s="48" t="s">
        <v>42</v>
      </c>
      <c r="D35" s="234"/>
      <c r="E35" s="72">
        <v>58346</v>
      </c>
      <c r="F35" s="72">
        <v>43168</v>
      </c>
      <c r="G35" s="72">
        <f t="shared" si="0"/>
        <v>101514</v>
      </c>
      <c r="H35" s="72">
        <v>47109</v>
      </c>
      <c r="I35" s="61"/>
      <c r="J35" s="73">
        <v>93998</v>
      </c>
      <c r="K35" s="72">
        <v>64149</v>
      </c>
      <c r="L35" s="72">
        <f t="shared" si="1"/>
        <v>158147</v>
      </c>
      <c r="M35" s="123">
        <v>51455</v>
      </c>
      <c r="N35" s="62"/>
      <c r="O35" s="65">
        <f t="shared" si="2"/>
        <v>9.2254134029591039</v>
      </c>
      <c r="Q35" s="236" t="s">
        <v>128</v>
      </c>
      <c r="R35" s="237">
        <v>343210</v>
      </c>
      <c r="S35" s="238">
        <v>58346</v>
      </c>
      <c r="T35" s="238">
        <v>47109</v>
      </c>
      <c r="U35" s="240"/>
      <c r="V35" s="245" t="s">
        <v>129</v>
      </c>
      <c r="W35" s="238">
        <v>93998</v>
      </c>
      <c r="X35" s="239">
        <v>64149</v>
      </c>
      <c r="Y35" s="239">
        <v>51455</v>
      </c>
      <c r="Z35" s="240"/>
      <c r="AA35" s="247" t="s">
        <v>128</v>
      </c>
      <c r="AB35" s="248">
        <v>234628</v>
      </c>
      <c r="AC35" s="44"/>
    </row>
    <row r="36" spans="3:29" s="43" customFormat="1" ht="11.25" customHeight="1">
      <c r="C36" s="48" t="s">
        <v>47</v>
      </c>
      <c r="D36" s="234"/>
      <c r="E36" s="72"/>
      <c r="F36" s="72">
        <v>1789</v>
      </c>
      <c r="G36" s="72">
        <f t="shared" si="0"/>
        <v>1789</v>
      </c>
      <c r="H36" s="72">
        <v>1005</v>
      </c>
      <c r="I36" s="61"/>
      <c r="J36" s="73">
        <v>51306</v>
      </c>
      <c r="K36" s="72">
        <v>50061</v>
      </c>
      <c r="L36" s="72">
        <f t="shared" si="1"/>
        <v>101367</v>
      </c>
      <c r="M36" s="123">
        <v>21979</v>
      </c>
      <c r="N36" s="62"/>
      <c r="O36" s="65">
        <v>0</v>
      </c>
      <c r="Q36" s="236" t="s">
        <v>129</v>
      </c>
      <c r="R36" s="237">
        <v>58346</v>
      </c>
      <c r="S36" s="240"/>
      <c r="T36" s="238">
        <v>1005</v>
      </c>
      <c r="U36" s="240"/>
      <c r="V36" s="245" t="s">
        <v>130</v>
      </c>
      <c r="W36" s="238">
        <v>51306</v>
      </c>
      <c r="X36" s="239">
        <v>50061</v>
      </c>
      <c r="Y36" s="239">
        <v>21979</v>
      </c>
      <c r="Z36" s="240"/>
      <c r="AA36" s="247" t="s">
        <v>129</v>
      </c>
      <c r="AB36" s="248">
        <v>43168</v>
      </c>
      <c r="AC36" s="44"/>
    </row>
    <row r="37" spans="3:29" s="43" customFormat="1" ht="11.25" customHeight="1">
      <c r="C37" s="48" t="s">
        <v>11</v>
      </c>
      <c r="D37" s="234"/>
      <c r="E37" s="72">
        <v>17100</v>
      </c>
      <c r="F37" s="72">
        <v>15522</v>
      </c>
      <c r="G37" s="72">
        <f t="shared" si="0"/>
        <v>32622</v>
      </c>
      <c r="H37" s="72">
        <v>18335</v>
      </c>
      <c r="I37" s="61"/>
      <c r="J37" s="73">
        <v>29676</v>
      </c>
      <c r="K37" s="72">
        <v>21312</v>
      </c>
      <c r="L37" s="72">
        <f t="shared" si="1"/>
        <v>50988</v>
      </c>
      <c r="M37" s="123">
        <v>19808</v>
      </c>
      <c r="N37" s="62"/>
      <c r="O37" s="65">
        <f>IF(H37&gt;0,(+M37/H37-1)*100,0)</f>
        <v>8.03381510771748</v>
      </c>
      <c r="Q37" s="236" t="s">
        <v>131</v>
      </c>
      <c r="R37" s="237">
        <v>17100</v>
      </c>
      <c r="S37" s="238">
        <v>17100</v>
      </c>
      <c r="T37" s="238">
        <v>18335</v>
      </c>
      <c r="U37" s="240"/>
      <c r="V37" s="245" t="s">
        <v>131</v>
      </c>
      <c r="W37" s="238">
        <v>29676</v>
      </c>
      <c r="X37" s="239">
        <v>21312</v>
      </c>
      <c r="Y37" s="239">
        <v>19808</v>
      </c>
      <c r="Z37" s="240"/>
      <c r="AA37" s="247" t="s">
        <v>130</v>
      </c>
      <c r="AB37" s="248">
        <v>1789</v>
      </c>
      <c r="AC37" s="44"/>
    </row>
    <row r="38" spans="3:29" s="43" customFormat="1" ht="11.25" customHeight="1">
      <c r="C38" s="48" t="s">
        <v>26</v>
      </c>
      <c r="D38" s="234"/>
      <c r="E38" s="72">
        <v>7288</v>
      </c>
      <c r="F38" s="72">
        <v>8019</v>
      </c>
      <c r="G38" s="72">
        <f t="shared" si="0"/>
        <v>15307</v>
      </c>
      <c r="H38" s="72">
        <v>6219</v>
      </c>
      <c r="I38" s="61"/>
      <c r="J38" s="73">
        <v>10090</v>
      </c>
      <c r="K38" s="72">
        <v>12215</v>
      </c>
      <c r="L38" s="72">
        <f t="shared" si="1"/>
        <v>22305</v>
      </c>
      <c r="M38" s="123">
        <v>6550</v>
      </c>
      <c r="N38" s="62"/>
      <c r="O38" s="65">
        <f t="shared" ref="O38:O44" si="3">(+M38/H38-1)*100</f>
        <v>5.3223990995336923</v>
      </c>
      <c r="Q38" s="236" t="s">
        <v>132</v>
      </c>
      <c r="R38" s="237">
        <v>7288</v>
      </c>
      <c r="S38" s="238">
        <v>7288</v>
      </c>
      <c r="T38" s="238">
        <v>6219</v>
      </c>
      <c r="U38" s="240"/>
      <c r="V38" s="245" t="s">
        <v>132</v>
      </c>
      <c r="W38" s="238">
        <v>10090</v>
      </c>
      <c r="X38" s="239">
        <v>12215</v>
      </c>
      <c r="Y38" s="239">
        <v>6550</v>
      </c>
      <c r="Z38" s="240"/>
      <c r="AA38" s="247" t="s">
        <v>131</v>
      </c>
      <c r="AB38" s="248">
        <v>15522</v>
      </c>
      <c r="AC38" s="44"/>
    </row>
    <row r="39" spans="3:29" s="43" customFormat="1" ht="11.25" customHeight="1">
      <c r="C39" s="48" t="s">
        <v>43</v>
      </c>
      <c r="D39" s="234"/>
      <c r="E39" s="72">
        <v>5005</v>
      </c>
      <c r="F39" s="72">
        <v>10641</v>
      </c>
      <c r="G39" s="72">
        <f t="shared" si="0"/>
        <v>15646</v>
      </c>
      <c r="H39" s="72">
        <v>12405</v>
      </c>
      <c r="I39" s="61"/>
      <c r="J39" s="73">
        <v>11724</v>
      </c>
      <c r="K39" s="72">
        <v>15328</v>
      </c>
      <c r="L39" s="72">
        <f t="shared" si="1"/>
        <v>27052</v>
      </c>
      <c r="M39" s="123">
        <v>16094</v>
      </c>
      <c r="N39" s="62"/>
      <c r="O39" s="65">
        <f t="shared" si="3"/>
        <v>29.738008867392175</v>
      </c>
      <c r="Q39" s="236" t="s">
        <v>133</v>
      </c>
      <c r="R39" s="237">
        <v>5005</v>
      </c>
      <c r="S39" s="238">
        <v>5005</v>
      </c>
      <c r="T39" s="238">
        <v>12405</v>
      </c>
      <c r="U39" s="240"/>
      <c r="V39" s="245" t="s">
        <v>133</v>
      </c>
      <c r="W39" s="238">
        <v>11724</v>
      </c>
      <c r="X39" s="239">
        <v>15328</v>
      </c>
      <c r="Y39" s="239">
        <v>16094</v>
      </c>
      <c r="Z39" s="240"/>
      <c r="AA39" s="247" t="s">
        <v>132</v>
      </c>
      <c r="AB39" s="248">
        <v>8019</v>
      </c>
      <c r="AC39" s="44"/>
    </row>
    <row r="40" spans="3:29" s="43" customFormat="1" ht="11.25" customHeight="1">
      <c r="C40" s="48" t="s">
        <v>27</v>
      </c>
      <c r="D40" s="50"/>
      <c r="E40" s="72">
        <v>10071</v>
      </c>
      <c r="F40" s="72">
        <v>4900</v>
      </c>
      <c r="G40" s="72">
        <f t="shared" si="0"/>
        <v>14971</v>
      </c>
      <c r="H40" s="72">
        <v>5501</v>
      </c>
      <c r="I40" s="61"/>
      <c r="J40" s="73">
        <v>12095</v>
      </c>
      <c r="K40" s="72">
        <v>7690</v>
      </c>
      <c r="L40" s="72">
        <f t="shared" si="1"/>
        <v>19785</v>
      </c>
      <c r="M40" s="123">
        <v>6502</v>
      </c>
      <c r="N40" s="62"/>
      <c r="O40" s="65">
        <f t="shared" si="3"/>
        <v>18.196691510634434</v>
      </c>
      <c r="Q40" s="236" t="s">
        <v>134</v>
      </c>
      <c r="R40" s="237">
        <v>10071</v>
      </c>
      <c r="S40" s="238">
        <v>10071</v>
      </c>
      <c r="T40" s="238">
        <v>5501</v>
      </c>
      <c r="U40" s="240"/>
      <c r="V40" s="245" t="s">
        <v>134</v>
      </c>
      <c r="W40" s="238">
        <v>12095</v>
      </c>
      <c r="X40" s="239">
        <v>7690</v>
      </c>
      <c r="Y40" s="239">
        <v>6502</v>
      </c>
      <c r="Z40" s="240"/>
      <c r="AA40" s="247" t="s">
        <v>133</v>
      </c>
      <c r="AB40" s="248">
        <v>10641</v>
      </c>
      <c r="AC40" s="44"/>
    </row>
    <row r="41" spans="3:29" s="43" customFormat="1" ht="11.25" customHeight="1">
      <c r="C41" s="48" t="s">
        <v>9</v>
      </c>
      <c r="D41" s="234"/>
      <c r="E41" s="72">
        <v>55338</v>
      </c>
      <c r="F41" s="72">
        <v>43903</v>
      </c>
      <c r="G41" s="72">
        <f t="shared" si="0"/>
        <v>99241</v>
      </c>
      <c r="H41" s="72">
        <v>51136</v>
      </c>
      <c r="I41" s="61"/>
      <c r="J41" s="73">
        <v>123991</v>
      </c>
      <c r="K41" s="72">
        <v>63777</v>
      </c>
      <c r="L41" s="72">
        <f t="shared" si="1"/>
        <v>187768</v>
      </c>
      <c r="M41" s="123">
        <v>45192</v>
      </c>
      <c r="N41" s="62"/>
      <c r="O41" s="65">
        <f t="shared" si="3"/>
        <v>-11.623904881101376</v>
      </c>
      <c r="Q41" s="236" t="s">
        <v>135</v>
      </c>
      <c r="R41" s="237">
        <v>55338</v>
      </c>
      <c r="S41" s="238">
        <v>55338</v>
      </c>
      <c r="T41" s="238">
        <v>51136</v>
      </c>
      <c r="U41" s="240"/>
      <c r="V41" s="245" t="s">
        <v>135</v>
      </c>
      <c r="W41" s="238">
        <v>123991</v>
      </c>
      <c r="X41" s="239">
        <v>63777</v>
      </c>
      <c r="Y41" s="239">
        <v>45192</v>
      </c>
      <c r="Z41" s="240"/>
      <c r="AA41" s="247" t="s">
        <v>134</v>
      </c>
      <c r="AB41" s="248">
        <v>4900</v>
      </c>
      <c r="AC41" s="44"/>
    </row>
    <row r="42" spans="3:29" s="43" customFormat="1" ht="11.25" customHeight="1">
      <c r="C42" s="48" t="s">
        <v>10</v>
      </c>
      <c r="D42" s="234"/>
      <c r="E42" s="72">
        <v>22515</v>
      </c>
      <c r="F42" s="72">
        <v>17156</v>
      </c>
      <c r="G42" s="72">
        <f t="shared" si="0"/>
        <v>39671</v>
      </c>
      <c r="H42" s="72">
        <v>21737</v>
      </c>
      <c r="I42" s="61"/>
      <c r="J42" s="73">
        <v>26908</v>
      </c>
      <c r="K42" s="72">
        <v>25897</v>
      </c>
      <c r="L42" s="72">
        <f t="shared" si="1"/>
        <v>52805</v>
      </c>
      <c r="M42" s="123">
        <v>22305</v>
      </c>
      <c r="N42" s="62"/>
      <c r="O42" s="65">
        <f t="shared" si="3"/>
        <v>2.6130560794958013</v>
      </c>
      <c r="Q42" s="236" t="s">
        <v>136</v>
      </c>
      <c r="R42" s="237">
        <v>22515</v>
      </c>
      <c r="S42" s="238">
        <v>22515</v>
      </c>
      <c r="T42" s="238">
        <v>21737</v>
      </c>
      <c r="U42" s="240"/>
      <c r="V42" s="245" t="s">
        <v>136</v>
      </c>
      <c r="W42" s="238">
        <v>26908</v>
      </c>
      <c r="X42" s="239">
        <v>25897</v>
      </c>
      <c r="Y42" s="239">
        <v>22305</v>
      </c>
      <c r="Z42" s="240"/>
      <c r="AA42" s="247" t="s">
        <v>135</v>
      </c>
      <c r="AB42" s="248">
        <v>43903</v>
      </c>
      <c r="AC42" s="44"/>
    </row>
    <row r="43" spans="3:29" s="43" customFormat="1" ht="11.25" customHeight="1">
      <c r="C43" s="48" t="s">
        <v>8</v>
      </c>
      <c r="D43" s="234"/>
      <c r="E43" s="72">
        <v>17657</v>
      </c>
      <c r="F43" s="72">
        <v>22397</v>
      </c>
      <c r="G43" s="72">
        <f t="shared" si="0"/>
        <v>40054</v>
      </c>
      <c r="H43" s="72">
        <v>18417</v>
      </c>
      <c r="I43" s="61"/>
      <c r="J43" s="73">
        <v>34613</v>
      </c>
      <c r="K43" s="72">
        <v>28187</v>
      </c>
      <c r="L43" s="72">
        <f t="shared" si="1"/>
        <v>62800</v>
      </c>
      <c r="M43" s="123">
        <v>26418</v>
      </c>
      <c r="N43" s="62"/>
      <c r="O43" s="65">
        <f t="shared" si="3"/>
        <v>43.443557582668177</v>
      </c>
      <c r="Q43" s="236" t="s">
        <v>137</v>
      </c>
      <c r="R43" s="237">
        <v>17657</v>
      </c>
      <c r="S43" s="238">
        <v>17657</v>
      </c>
      <c r="T43" s="238">
        <v>18417</v>
      </c>
      <c r="U43" s="240"/>
      <c r="V43" s="245" t="s">
        <v>137</v>
      </c>
      <c r="W43" s="238">
        <v>34613</v>
      </c>
      <c r="X43" s="239">
        <v>28187</v>
      </c>
      <c r="Y43" s="239">
        <v>26418</v>
      </c>
      <c r="Z43" s="240"/>
      <c r="AA43" s="247" t="s">
        <v>136</v>
      </c>
      <c r="AB43" s="248">
        <v>17156</v>
      </c>
      <c r="AC43" s="44"/>
    </row>
    <row r="44" spans="3:29" s="43" customFormat="1" ht="11.25" customHeight="1">
      <c r="C44" s="48" t="s">
        <v>28</v>
      </c>
      <c r="D44" s="234"/>
      <c r="E44" s="72">
        <v>27664</v>
      </c>
      <c r="F44" s="72">
        <v>25988</v>
      </c>
      <c r="G44" s="72">
        <f t="shared" si="0"/>
        <v>53652</v>
      </c>
      <c r="H44" s="72">
        <v>24585</v>
      </c>
      <c r="I44" s="61"/>
      <c r="J44" s="73">
        <v>58959</v>
      </c>
      <c r="K44" s="72">
        <v>43420</v>
      </c>
      <c r="L44" s="72">
        <f t="shared" si="1"/>
        <v>102379</v>
      </c>
      <c r="M44" s="123">
        <v>25529</v>
      </c>
      <c r="N44" s="62"/>
      <c r="O44" s="65">
        <f t="shared" si="3"/>
        <v>3.8397396786658433</v>
      </c>
      <c r="Q44" s="236" t="s">
        <v>138</v>
      </c>
      <c r="R44" s="237">
        <v>27664</v>
      </c>
      <c r="S44" s="238">
        <v>27664</v>
      </c>
      <c r="T44" s="238">
        <v>24585</v>
      </c>
      <c r="U44" s="240"/>
      <c r="V44" s="245" t="s">
        <v>138</v>
      </c>
      <c r="W44" s="238">
        <v>58959</v>
      </c>
      <c r="X44" s="239">
        <v>43420</v>
      </c>
      <c r="Y44" s="239">
        <v>25529</v>
      </c>
      <c r="Z44" s="240"/>
      <c r="AA44" s="247" t="s">
        <v>137</v>
      </c>
      <c r="AB44" s="248">
        <v>22397</v>
      </c>
      <c r="AC44" s="44"/>
    </row>
    <row r="45" spans="3:29" s="43" customFormat="1" ht="11.25" customHeight="1">
      <c r="C45" s="48" t="s">
        <v>91</v>
      </c>
      <c r="D45" s="234"/>
      <c r="E45" s="74"/>
      <c r="F45" s="72"/>
      <c r="G45" s="72"/>
      <c r="H45" s="72"/>
      <c r="I45" s="61"/>
      <c r="J45" s="73"/>
      <c r="K45" s="72">
        <v>41403</v>
      </c>
      <c r="L45" s="72">
        <f t="shared" si="1"/>
        <v>41403</v>
      </c>
      <c r="M45" s="123">
        <v>5862</v>
      </c>
      <c r="N45" s="62"/>
      <c r="O45" s="65">
        <v>0</v>
      </c>
      <c r="Q45" s="236" t="s">
        <v>139</v>
      </c>
      <c r="R45" s="237">
        <v>17171</v>
      </c>
      <c r="S45" s="240"/>
      <c r="T45" s="240"/>
      <c r="U45" s="240"/>
      <c r="V45" s="240"/>
      <c r="W45" s="240"/>
      <c r="X45" s="239">
        <v>41403</v>
      </c>
      <c r="Y45" s="239">
        <v>5862</v>
      </c>
      <c r="Z45" s="240"/>
      <c r="AA45" s="247" t="s">
        <v>138</v>
      </c>
      <c r="AB45" s="248">
        <v>25988</v>
      </c>
      <c r="AC45" s="44"/>
    </row>
    <row r="46" spans="3:29" s="43" customFormat="1" ht="11.25" customHeight="1">
      <c r="C46" s="48" t="s">
        <v>7</v>
      </c>
      <c r="D46" s="234"/>
      <c r="E46" s="74">
        <v>17171</v>
      </c>
      <c r="F46" s="72">
        <v>18568</v>
      </c>
      <c r="G46" s="72">
        <f t="shared" si="0"/>
        <v>35739</v>
      </c>
      <c r="H46" s="72">
        <v>14094</v>
      </c>
      <c r="I46" s="61"/>
      <c r="J46" s="73">
        <v>24527</v>
      </c>
      <c r="K46" s="72">
        <v>22406</v>
      </c>
      <c r="L46" s="72">
        <f t="shared" si="1"/>
        <v>46933</v>
      </c>
      <c r="M46" s="123">
        <v>16838</v>
      </c>
      <c r="N46" s="62"/>
      <c r="O46" s="65">
        <f>(+M46/H46-1)*100</f>
        <v>19.469277706825604</v>
      </c>
      <c r="Q46" s="236" t="s">
        <v>140</v>
      </c>
      <c r="R46" s="237">
        <v>7499</v>
      </c>
      <c r="S46" s="238">
        <v>17171</v>
      </c>
      <c r="T46" s="238">
        <v>14094</v>
      </c>
      <c r="U46" s="240"/>
      <c r="V46" s="245" t="s">
        <v>139</v>
      </c>
      <c r="W46" s="238">
        <v>24527</v>
      </c>
      <c r="X46" s="239">
        <v>22406</v>
      </c>
      <c r="Y46" s="239">
        <v>16838</v>
      </c>
      <c r="Z46" s="240"/>
      <c r="AC46" s="44"/>
    </row>
    <row r="47" spans="3:29" s="43" customFormat="1" ht="11.25" customHeight="1">
      <c r="C47" s="48" t="s">
        <v>29</v>
      </c>
      <c r="D47" s="234"/>
      <c r="E47" s="74">
        <v>7499</v>
      </c>
      <c r="F47" s="72">
        <v>8789</v>
      </c>
      <c r="G47" s="72">
        <f t="shared" si="0"/>
        <v>16288</v>
      </c>
      <c r="H47" s="72">
        <v>10367</v>
      </c>
      <c r="I47" s="61"/>
      <c r="J47" s="73">
        <v>17463</v>
      </c>
      <c r="K47" s="72">
        <v>13232</v>
      </c>
      <c r="L47" s="72">
        <f t="shared" si="1"/>
        <v>30695</v>
      </c>
      <c r="M47" s="123">
        <v>12174</v>
      </c>
      <c r="N47" s="62"/>
      <c r="O47" s="65">
        <f>(+M47/H47-1)*100</f>
        <v>17.430307707147684</v>
      </c>
      <c r="Q47" s="236" t="s">
        <v>141</v>
      </c>
      <c r="R47" s="237">
        <v>9154</v>
      </c>
      <c r="S47" s="238">
        <v>7499</v>
      </c>
      <c r="T47" s="238">
        <v>10367</v>
      </c>
      <c r="U47" s="240"/>
      <c r="V47" s="245" t="s">
        <v>140</v>
      </c>
      <c r="W47" s="238">
        <v>17463</v>
      </c>
      <c r="X47" s="239">
        <v>13232</v>
      </c>
      <c r="Y47" s="239">
        <v>12174</v>
      </c>
      <c r="Z47" s="240"/>
      <c r="AA47" s="247" t="s">
        <v>139</v>
      </c>
      <c r="AB47" s="248">
        <v>18568</v>
      </c>
      <c r="AC47" s="44"/>
    </row>
    <row r="48" spans="3:29" s="43" customFormat="1" ht="11.25" customHeight="1">
      <c r="C48" s="48" t="s">
        <v>30</v>
      </c>
      <c r="D48" s="234"/>
      <c r="E48" s="74">
        <v>9154</v>
      </c>
      <c r="F48" s="72">
        <v>12307</v>
      </c>
      <c r="G48" s="72">
        <f>+E48+F48</f>
        <v>21461</v>
      </c>
      <c r="H48" s="72">
        <v>11108</v>
      </c>
      <c r="I48" s="61"/>
      <c r="J48" s="73">
        <v>19952</v>
      </c>
      <c r="K48" s="72">
        <v>18002</v>
      </c>
      <c r="L48" s="72">
        <f t="shared" si="1"/>
        <v>37954</v>
      </c>
      <c r="M48" s="123">
        <v>12226</v>
      </c>
      <c r="N48" s="62"/>
      <c r="O48" s="65">
        <f>(+M48/H48-1)*100</f>
        <v>10.064818149081734</v>
      </c>
      <c r="S48" s="238">
        <v>9154</v>
      </c>
      <c r="T48" s="238">
        <v>11108</v>
      </c>
      <c r="U48" s="240"/>
      <c r="V48" s="245" t="s">
        <v>141</v>
      </c>
      <c r="W48" s="238">
        <v>19952</v>
      </c>
      <c r="X48" s="239">
        <v>18002</v>
      </c>
      <c r="Y48" s="239">
        <v>12226</v>
      </c>
      <c r="Z48" s="240"/>
      <c r="AA48" s="247" t="s">
        <v>140</v>
      </c>
      <c r="AB48" s="248">
        <v>8789</v>
      </c>
      <c r="AC48" s="44"/>
    </row>
    <row r="49" spans="3:29" s="43" customFormat="1" ht="11.25" customHeight="1">
      <c r="C49" s="51" t="s">
        <v>149</v>
      </c>
      <c r="D49" s="85"/>
      <c r="E49" s="75">
        <v>232</v>
      </c>
      <c r="F49" s="75">
        <v>812</v>
      </c>
      <c r="G49" s="75">
        <f>E49+F49</f>
        <v>1044</v>
      </c>
      <c r="H49" s="75">
        <v>796</v>
      </c>
      <c r="I49" s="86"/>
      <c r="J49" s="231">
        <v>1126</v>
      </c>
      <c r="K49" s="119">
        <v>1039</v>
      </c>
      <c r="L49" s="119">
        <f>J49+K49</f>
        <v>2165</v>
      </c>
      <c r="M49" s="119">
        <v>689</v>
      </c>
      <c r="N49" s="87"/>
      <c r="O49" s="88">
        <f>(+M49/H49-1)*100</f>
        <v>-13.442211055276388</v>
      </c>
      <c r="Q49" s="245"/>
      <c r="R49" s="238"/>
      <c r="S49" s="238"/>
      <c r="T49" s="238"/>
      <c r="U49" s="240"/>
      <c r="V49" s="245"/>
      <c r="W49" s="238"/>
      <c r="X49" s="239"/>
      <c r="Y49" s="239"/>
      <c r="Z49" s="240"/>
      <c r="AA49" s="247" t="s">
        <v>141</v>
      </c>
      <c r="AB49" s="248">
        <v>12307</v>
      </c>
      <c r="AC49" s="44"/>
    </row>
    <row r="50" spans="3:29" ht="15" customHeight="1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AA50" s="247" t="s">
        <v>33</v>
      </c>
      <c r="AB50" s="248">
        <v>812</v>
      </c>
    </row>
    <row r="51" spans="3:29" ht="17.25" customHeight="1">
      <c r="C51" s="902" t="s">
        <v>148</v>
      </c>
      <c r="D51" s="902"/>
      <c r="Q51" s="235" t="s">
        <v>111</v>
      </c>
      <c r="R51" s="235" t="s">
        <v>110</v>
      </c>
    </row>
    <row r="52" spans="3:29" ht="17.25" customHeight="1">
      <c r="C52" s="902"/>
      <c r="D52" s="902"/>
      <c r="E52" s="233"/>
      <c r="Q52" s="236" t="s">
        <v>112</v>
      </c>
      <c r="R52" s="237">
        <v>8597</v>
      </c>
    </row>
    <row r="53" spans="3:29" ht="17.25" customHeight="1">
      <c r="C53" s="902"/>
      <c r="D53" s="902"/>
      <c r="E53" s="233"/>
      <c r="Q53" s="236" t="s">
        <v>113</v>
      </c>
      <c r="R53" s="237">
        <v>22888</v>
      </c>
    </row>
    <row r="54" spans="3:29" ht="17.25" customHeight="1">
      <c r="Q54" s="236" t="s">
        <v>114</v>
      </c>
      <c r="R54" s="237">
        <v>11635</v>
      </c>
    </row>
    <row r="55" spans="3:29" ht="17.25" customHeight="1">
      <c r="Q55" s="236" t="s">
        <v>115</v>
      </c>
      <c r="R55" s="237">
        <v>49494</v>
      </c>
    </row>
    <row r="56" spans="3:29" ht="17.25" customHeight="1">
      <c r="Q56" s="236" t="s">
        <v>116</v>
      </c>
      <c r="R56" s="237">
        <v>16522</v>
      </c>
    </row>
    <row r="57" spans="3:29" ht="17.25" customHeight="1">
      <c r="Q57" s="236" t="s">
        <v>117</v>
      </c>
      <c r="R57" s="237">
        <v>22213</v>
      </c>
    </row>
    <row r="58" spans="3:29" ht="17.25" customHeight="1">
      <c r="Q58" s="236" t="s">
        <v>118</v>
      </c>
      <c r="R58" s="237">
        <v>39007</v>
      </c>
    </row>
    <row r="59" spans="3:29" ht="17.25" customHeight="1">
      <c r="Q59" s="236" t="s">
        <v>119</v>
      </c>
      <c r="R59" s="237">
        <v>7064</v>
      </c>
    </row>
    <row r="60" spans="3:29" ht="17.25" customHeight="1">
      <c r="Q60" s="236" t="s">
        <v>33</v>
      </c>
      <c r="R60" s="237">
        <v>232</v>
      </c>
    </row>
    <row r="61" spans="3:29" ht="17.25" customHeight="1">
      <c r="Q61" s="236" t="s">
        <v>120</v>
      </c>
      <c r="R61" s="237">
        <v>23338</v>
      </c>
    </row>
    <row r="62" spans="3:29" ht="17.25" customHeight="1">
      <c r="Q62" s="236" t="s">
        <v>121</v>
      </c>
      <c r="R62" s="237">
        <v>4593</v>
      </c>
    </row>
    <row r="63" spans="3:29" ht="17.25" customHeight="1">
      <c r="Q63" s="236" t="s">
        <v>122</v>
      </c>
      <c r="R63" s="237">
        <v>24135</v>
      </c>
    </row>
    <row r="64" spans="3:29" ht="17.25" customHeight="1">
      <c r="Q64" s="236" t="s">
        <v>123</v>
      </c>
      <c r="R64" s="237">
        <v>16416</v>
      </c>
    </row>
    <row r="65" spans="3:18" ht="17.25" customHeight="1">
      <c r="Q65" s="236" t="s">
        <v>124</v>
      </c>
      <c r="R65" s="237">
        <v>40634</v>
      </c>
    </row>
    <row r="66" spans="3:18" ht="17.25" customHeight="1">
      <c r="Q66" s="236" t="s">
        <v>125</v>
      </c>
      <c r="R66" s="237">
        <v>54102</v>
      </c>
    </row>
    <row r="67" spans="3:18" ht="17.25" customHeight="1">
      <c r="Q67" s="236" t="s">
        <v>126</v>
      </c>
      <c r="R67" s="237">
        <v>69542</v>
      </c>
    </row>
    <row r="68" spans="3:18" ht="17.25" customHeight="1">
      <c r="Q68" s="236" t="s">
        <v>127</v>
      </c>
      <c r="R68" s="237">
        <v>56323</v>
      </c>
    </row>
    <row r="69" spans="3:18" ht="17.25" customHeight="1">
      <c r="Q69" s="236" t="s">
        <v>128</v>
      </c>
      <c r="R69" s="237">
        <v>343210</v>
      </c>
    </row>
    <row r="70" spans="3:18" ht="17.25" customHeight="1">
      <c r="Q70" s="236" t="s">
        <v>129</v>
      </c>
      <c r="R70" s="237">
        <v>58346</v>
      </c>
    </row>
    <row r="71" spans="3:18">
      <c r="Q71" s="236" t="s">
        <v>131</v>
      </c>
      <c r="R71" s="237">
        <v>17100</v>
      </c>
    </row>
    <row r="72" spans="3:18">
      <c r="Q72" s="236" t="s">
        <v>132</v>
      </c>
      <c r="R72" s="237">
        <v>7288</v>
      </c>
    </row>
    <row r="73" spans="3:18">
      <c r="Q73" s="236" t="s">
        <v>133</v>
      </c>
      <c r="R73" s="237">
        <v>5005</v>
      </c>
    </row>
    <row r="74" spans="3:18">
      <c r="Q74" s="236" t="s">
        <v>134</v>
      </c>
      <c r="R74" s="237">
        <v>10071</v>
      </c>
    </row>
    <row r="75" spans="3:18">
      <c r="Q75" s="236" t="s">
        <v>135</v>
      </c>
      <c r="R75" s="237">
        <v>55338</v>
      </c>
    </row>
    <row r="76" spans="3:18">
      <c r="Q76" s="236" t="s">
        <v>136</v>
      </c>
      <c r="R76" s="237">
        <v>22515</v>
      </c>
    </row>
    <row r="77" spans="3:18">
      <c r="Q77" s="236" t="s">
        <v>137</v>
      </c>
      <c r="R77" s="237">
        <v>17657</v>
      </c>
    </row>
    <row r="78" spans="3:18">
      <c r="C78" s="44">
        <v>1</v>
      </c>
      <c r="D78" s="44">
        <v>2</v>
      </c>
      <c r="E78" s="44">
        <v>3</v>
      </c>
      <c r="Q78" s="236" t="s">
        <v>138</v>
      </c>
      <c r="R78" s="237">
        <v>27664</v>
      </c>
    </row>
    <row r="79" spans="3:18" ht="13.5">
      <c r="C79" s="67" t="s">
        <v>12</v>
      </c>
      <c r="E79" s="122">
        <v>247389</v>
      </c>
      <c r="Q79" s="236" t="s">
        <v>139</v>
      </c>
      <c r="R79" s="237">
        <v>17171</v>
      </c>
    </row>
    <row r="80" spans="3:18" ht="13.5">
      <c r="C80" s="48" t="s">
        <v>24</v>
      </c>
      <c r="E80" s="123">
        <v>69045</v>
      </c>
      <c r="Q80" s="236" t="s">
        <v>140</v>
      </c>
      <c r="R80" s="237">
        <v>7499</v>
      </c>
    </row>
    <row r="81" spans="3:18" ht="13.5">
      <c r="C81" s="48" t="s">
        <v>41</v>
      </c>
      <c r="E81" s="123">
        <v>57322</v>
      </c>
      <c r="Q81" s="236" t="s">
        <v>141</v>
      </c>
      <c r="R81" s="237">
        <v>9154</v>
      </c>
    </row>
    <row r="82" spans="3:18" ht="13.5">
      <c r="C82" s="48" t="s">
        <v>25</v>
      </c>
      <c r="E82" s="123">
        <v>51545</v>
      </c>
    </row>
    <row r="83" spans="3:18" ht="13.5">
      <c r="C83" s="48" t="s">
        <v>42</v>
      </c>
      <c r="E83" s="123">
        <v>51455</v>
      </c>
    </row>
    <row r="84" spans="3:18" ht="13.5">
      <c r="C84" s="48" t="s">
        <v>18</v>
      </c>
      <c r="E84" s="123">
        <v>49937</v>
      </c>
    </row>
    <row r="85" spans="3:18" ht="13.5">
      <c r="C85" s="48" t="s">
        <v>23</v>
      </c>
      <c r="E85" s="123">
        <v>46978</v>
      </c>
    </row>
    <row r="86" spans="3:18" ht="13.5">
      <c r="C86" s="48" t="s">
        <v>37</v>
      </c>
      <c r="E86" s="123">
        <v>46457</v>
      </c>
    </row>
    <row r="87" spans="3:18" ht="13.5">
      <c r="C87" s="48" t="s">
        <v>9</v>
      </c>
      <c r="E87" s="123">
        <v>45192</v>
      </c>
    </row>
    <row r="88" spans="3:18" ht="13.5">
      <c r="C88" s="48" t="s">
        <v>21</v>
      </c>
      <c r="E88" s="123">
        <v>42557</v>
      </c>
    </row>
    <row r="89" spans="3:18" ht="13.5">
      <c r="C89" s="49" t="s">
        <v>39</v>
      </c>
      <c r="E89" s="123">
        <v>27932</v>
      </c>
    </row>
    <row r="90" spans="3:18" ht="13.5">
      <c r="C90" s="48" t="s">
        <v>20</v>
      </c>
      <c r="E90" s="123">
        <v>26950</v>
      </c>
    </row>
    <row r="91" spans="3:18" ht="13.5">
      <c r="C91" s="48" t="s">
        <v>8</v>
      </c>
      <c r="E91" s="123">
        <v>26418</v>
      </c>
    </row>
    <row r="92" spans="3:18" ht="13.5">
      <c r="C92" s="48" t="s">
        <v>28</v>
      </c>
      <c r="E92" s="123">
        <v>25529</v>
      </c>
    </row>
    <row r="93" spans="3:18" ht="13.5">
      <c r="C93" s="48" t="s">
        <v>40</v>
      </c>
      <c r="E93" s="123">
        <v>23352</v>
      </c>
    </row>
    <row r="94" spans="3:18" ht="13.5">
      <c r="C94" s="48" t="s">
        <v>16</v>
      </c>
      <c r="E94" s="123">
        <v>22837</v>
      </c>
    </row>
    <row r="95" spans="3:18" ht="13.5">
      <c r="C95" s="48" t="s">
        <v>10</v>
      </c>
      <c r="E95" s="72">
        <v>22305</v>
      </c>
    </row>
    <row r="96" spans="3:18" ht="13.5">
      <c r="C96" s="48" t="s">
        <v>47</v>
      </c>
      <c r="E96" s="123">
        <v>21979</v>
      </c>
    </row>
    <row r="97" spans="3:5" ht="13.5">
      <c r="C97" s="48" t="s">
        <v>19</v>
      </c>
      <c r="E97" s="123">
        <v>20389</v>
      </c>
    </row>
    <row r="98" spans="3:5" ht="13.5">
      <c r="C98" s="48" t="s">
        <v>11</v>
      </c>
      <c r="E98" s="123">
        <v>19808</v>
      </c>
    </row>
    <row r="99" spans="3:5" ht="13.5">
      <c r="C99" s="48" t="s">
        <v>7</v>
      </c>
      <c r="E99" s="123">
        <v>16838</v>
      </c>
    </row>
    <row r="100" spans="3:5" ht="13.5">
      <c r="C100" s="48" t="s">
        <v>43</v>
      </c>
      <c r="E100" s="123">
        <v>16094</v>
      </c>
    </row>
    <row r="101" spans="3:5" ht="13.5">
      <c r="C101" s="48" t="s">
        <v>22</v>
      </c>
      <c r="E101" s="123">
        <v>13492</v>
      </c>
    </row>
    <row r="102" spans="3:5" ht="13.5">
      <c r="C102" s="48" t="s">
        <v>17</v>
      </c>
      <c r="E102" s="123">
        <v>13141</v>
      </c>
    </row>
    <row r="103" spans="3:5" ht="13.5">
      <c r="C103" s="48" t="s">
        <v>30</v>
      </c>
      <c r="E103" s="123">
        <v>12226</v>
      </c>
    </row>
    <row r="104" spans="3:5" ht="13.5">
      <c r="C104" s="48" t="s">
        <v>29</v>
      </c>
      <c r="E104" s="123">
        <v>12174</v>
      </c>
    </row>
    <row r="105" spans="3:5" ht="13.5">
      <c r="C105" s="48" t="s">
        <v>38</v>
      </c>
      <c r="E105" s="123">
        <v>10738</v>
      </c>
    </row>
    <row r="106" spans="3:5" ht="13.5">
      <c r="C106" s="48" t="s">
        <v>15</v>
      </c>
      <c r="E106" s="123">
        <v>8230</v>
      </c>
    </row>
    <row r="107" spans="3:5" ht="13.5">
      <c r="C107" s="48" t="s">
        <v>26</v>
      </c>
      <c r="E107" s="123">
        <v>6550</v>
      </c>
    </row>
    <row r="108" spans="3:5" ht="13.5">
      <c r="C108" s="48" t="s">
        <v>27</v>
      </c>
      <c r="E108" s="123">
        <v>6502</v>
      </c>
    </row>
    <row r="109" spans="3:5" ht="13.5">
      <c r="C109" s="85" t="s">
        <v>91</v>
      </c>
      <c r="E109" s="124">
        <v>5862</v>
      </c>
    </row>
  </sheetData>
  <mergeCells count="7">
    <mergeCell ref="C51:D53"/>
    <mergeCell ref="C5:O5"/>
    <mergeCell ref="C6:O6"/>
    <mergeCell ref="C8:C9"/>
    <mergeCell ref="E8:H8"/>
    <mergeCell ref="J8:M8"/>
    <mergeCell ref="O8:O9"/>
  </mergeCells>
  <printOptions horizontalCentered="1" verticalCentered="1"/>
  <pageMargins left="0.59055118110236227" right="0.23622047244094491" top="0.31496062992125984" bottom="0.47244094488188981" header="0" footer="0.23622047244094491"/>
  <pageSetup paperSize="9" scale="80" orientation="portrait" r:id="rId1"/>
  <headerFooter>
    <oddFooter>&amp;R&amp;"Arial Narrow,Normal"&amp;13Pag. &amp;"Arial Narrow,Negrita" 19</oddFooter>
  </headerFooter>
  <drawing r:id="rId2"/>
  <legacyDrawing r:id="rId3"/>
  <oleObjects>
    <oleObject progId="Word.Document.8" shapeId="113665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CE550"/>
  <sheetViews>
    <sheetView tabSelected="1" view="pageBreakPreview" zoomScale="70" zoomScaleNormal="85" zoomScaleSheetLayoutView="70" zoomScalePageLayoutView="85" workbookViewId="0">
      <selection activeCell="A185" sqref="A185"/>
    </sheetView>
  </sheetViews>
  <sheetFormatPr baseColWidth="10" defaultColWidth="11.5703125" defaultRowHeight="12.75"/>
  <cols>
    <col min="1" max="1" width="27.7109375" style="44" customWidth="1"/>
    <col min="2" max="2" width="8.28515625" style="44" customWidth="1"/>
    <col min="3" max="3" width="8.42578125" style="291" customWidth="1"/>
    <col min="4" max="4" width="9.28515625" style="44" customWidth="1"/>
    <col min="5" max="5" width="6.7109375" style="44" customWidth="1"/>
    <col min="6" max="6" width="7.140625" style="44" customWidth="1"/>
    <col min="7" max="7" width="7.5703125" style="44" customWidth="1"/>
    <col min="8" max="8" width="6.42578125" style="44" customWidth="1"/>
    <col min="9" max="9" width="7.28515625" style="44" customWidth="1"/>
    <col min="10" max="10" width="8.85546875" style="44" customWidth="1"/>
    <col min="11" max="11" width="6.140625" style="44" customWidth="1"/>
    <col min="12" max="12" width="5.7109375" style="44" customWidth="1"/>
    <col min="13" max="13" width="18.28515625" style="43" customWidth="1"/>
    <col min="14" max="14" width="7" style="43" customWidth="1"/>
    <col min="15" max="15" width="8.140625" style="44" customWidth="1"/>
    <col min="16" max="16" width="6.85546875" style="43" customWidth="1"/>
    <col min="17" max="17" width="6.7109375" style="43" customWidth="1"/>
    <col min="18" max="18" width="8.140625" style="44" customWidth="1"/>
    <col min="19" max="19" width="11.5703125" style="43" customWidth="1"/>
    <col min="20" max="20" width="10.85546875" style="44" customWidth="1"/>
    <col min="21" max="21" width="15.5703125" style="44" customWidth="1"/>
    <col min="22" max="22" width="9" style="44" customWidth="1"/>
    <col min="23" max="23" width="11.42578125" style="44" customWidth="1"/>
    <col min="24" max="24" width="20.42578125" style="44" bestFit="1" customWidth="1"/>
    <col min="25" max="25" width="22.5703125" style="44" customWidth="1"/>
    <col min="26" max="26" width="12" style="44" bestFit="1" customWidth="1"/>
    <col min="27" max="27" width="11.5703125" style="44" bestFit="1" customWidth="1"/>
    <col min="28" max="28" width="18.42578125" style="44" customWidth="1"/>
    <col min="29" max="30" width="11.5703125" style="44" bestFit="1" customWidth="1"/>
    <col min="31" max="16384" width="11.5703125" style="44"/>
  </cols>
  <sheetData>
    <row r="1" spans="2:9">
      <c r="B1" s="253"/>
      <c r="C1" s="288"/>
      <c r="D1" s="253"/>
      <c r="E1" s="253"/>
      <c r="F1" s="253"/>
      <c r="G1" s="253"/>
      <c r="H1" s="253"/>
      <c r="I1" s="253"/>
    </row>
    <row r="2" spans="2:9">
      <c r="B2" s="462"/>
      <c r="C2" s="288"/>
      <c r="D2" s="462"/>
      <c r="E2" s="462"/>
      <c r="F2" s="462"/>
      <c r="G2" s="462"/>
      <c r="H2" s="462"/>
      <c r="I2" s="462"/>
    </row>
    <row r="3" spans="2:9">
      <c r="B3" s="462"/>
      <c r="C3" s="288"/>
      <c r="D3" s="462"/>
      <c r="E3" s="462"/>
      <c r="F3" s="462"/>
      <c r="G3" s="462"/>
      <c r="H3" s="462"/>
      <c r="I3" s="462"/>
    </row>
    <row r="4" spans="2:9">
      <c r="B4" s="462"/>
      <c r="C4" s="288"/>
      <c r="D4" s="462"/>
      <c r="E4" s="462"/>
      <c r="F4" s="462"/>
      <c r="G4" s="462"/>
      <c r="H4" s="462"/>
      <c r="I4" s="462"/>
    </row>
    <row r="5" spans="2:9">
      <c r="B5" s="462"/>
      <c r="C5" s="288"/>
      <c r="D5" s="462"/>
      <c r="E5" s="462"/>
      <c r="F5" s="462"/>
      <c r="G5" s="462"/>
      <c r="H5" s="462"/>
      <c r="I5" s="462"/>
    </row>
    <row r="6" spans="2:9">
      <c r="B6" s="462"/>
      <c r="C6" s="288"/>
      <c r="D6" s="462"/>
      <c r="E6" s="462"/>
      <c r="F6" s="462"/>
      <c r="G6" s="462"/>
      <c r="H6" s="462"/>
      <c r="I6" s="462"/>
    </row>
    <row r="7" spans="2:9">
      <c r="B7" s="462"/>
      <c r="C7" s="288"/>
      <c r="D7" s="462"/>
      <c r="E7" s="462"/>
      <c r="F7" s="462"/>
      <c r="G7" s="462"/>
      <c r="H7" s="462"/>
      <c r="I7" s="462"/>
    </row>
    <row r="8" spans="2:9">
      <c r="B8" s="462"/>
      <c r="C8" s="288"/>
      <c r="D8" s="462"/>
      <c r="E8" s="462"/>
      <c r="F8" s="462"/>
      <c r="G8" s="462"/>
      <c r="H8" s="462"/>
      <c r="I8" s="462"/>
    </row>
    <row r="9" spans="2:9">
      <c r="B9" s="462"/>
      <c r="C9" s="288"/>
      <c r="D9" s="462"/>
      <c r="E9" s="462"/>
      <c r="F9" s="462"/>
      <c r="G9" s="462"/>
      <c r="H9" s="462"/>
      <c r="I9" s="462"/>
    </row>
    <row r="10" spans="2:9">
      <c r="B10" s="462"/>
      <c r="C10" s="288"/>
      <c r="D10" s="462"/>
      <c r="E10" s="462"/>
      <c r="F10" s="462"/>
      <c r="G10" s="462"/>
      <c r="H10" s="462"/>
      <c r="I10" s="462"/>
    </row>
    <row r="11" spans="2:9">
      <c r="B11" s="462"/>
      <c r="C11" s="288"/>
      <c r="D11" s="462"/>
      <c r="E11" s="462"/>
      <c r="F11" s="462"/>
      <c r="G11" s="462"/>
      <c r="H11" s="462"/>
      <c r="I11" s="462"/>
    </row>
    <row r="12" spans="2:9">
      <c r="B12" s="462"/>
      <c r="C12" s="288"/>
      <c r="D12" s="462"/>
      <c r="E12" s="462"/>
      <c r="F12" s="462"/>
      <c r="G12" s="462"/>
      <c r="H12" s="462"/>
      <c r="I12" s="462"/>
    </row>
    <row r="13" spans="2:9">
      <c r="B13" s="462"/>
      <c r="C13" s="288"/>
      <c r="D13" s="462"/>
      <c r="E13" s="462"/>
      <c r="F13" s="462"/>
      <c r="G13" s="462"/>
      <c r="H13" s="462"/>
      <c r="I13" s="462"/>
    </row>
    <row r="14" spans="2:9">
      <c r="B14" s="462"/>
      <c r="C14" s="288"/>
      <c r="D14" s="462"/>
      <c r="E14" s="462"/>
      <c r="F14" s="462"/>
      <c r="G14" s="462"/>
      <c r="H14" s="462"/>
      <c r="I14" s="462"/>
    </row>
    <row r="15" spans="2:9">
      <c r="B15" s="462"/>
      <c r="C15" s="288"/>
      <c r="D15" s="462"/>
      <c r="E15" s="462"/>
      <c r="F15" s="462"/>
      <c r="G15" s="462"/>
      <c r="H15" s="462"/>
      <c r="I15" s="462"/>
    </row>
    <row r="16" spans="2:9">
      <c r="B16" s="462"/>
      <c r="C16" s="288"/>
      <c r="D16" s="462"/>
      <c r="E16" s="462"/>
      <c r="F16" s="462"/>
      <c r="G16" s="462"/>
      <c r="H16" s="462"/>
      <c r="I16" s="462"/>
    </row>
    <row r="17" spans="1:21">
      <c r="B17" s="462"/>
      <c r="C17" s="288"/>
      <c r="D17" s="462"/>
      <c r="E17" s="462"/>
      <c r="F17" s="462"/>
      <c r="G17" s="462"/>
      <c r="H17" s="462"/>
      <c r="I17" s="462"/>
    </row>
    <row r="18" spans="1:21">
      <c r="B18" s="462"/>
      <c r="C18" s="288"/>
      <c r="D18" s="462"/>
      <c r="E18" s="462"/>
      <c r="F18" s="462"/>
      <c r="G18" s="462"/>
      <c r="H18" s="462"/>
      <c r="I18" s="462"/>
    </row>
    <row r="19" spans="1:21">
      <c r="B19" s="462"/>
      <c r="C19" s="288"/>
      <c r="D19" s="462"/>
      <c r="E19" s="462"/>
      <c r="F19" s="462"/>
      <c r="G19" s="462"/>
      <c r="H19" s="462"/>
      <c r="I19" s="462"/>
    </row>
    <row r="20" spans="1:21">
      <c r="B20" s="462"/>
      <c r="C20" s="288"/>
      <c r="D20" s="462"/>
      <c r="E20" s="462"/>
      <c r="F20" s="462"/>
      <c r="G20" s="462"/>
      <c r="H20" s="462"/>
      <c r="I20" s="462"/>
    </row>
    <row r="21" spans="1:21" ht="33.75">
      <c r="A21" s="987" t="s">
        <v>293</v>
      </c>
      <c r="B21" s="987"/>
      <c r="C21" s="987"/>
      <c r="D21" s="987"/>
      <c r="E21" s="987"/>
      <c r="F21" s="987"/>
      <c r="G21" s="987"/>
      <c r="H21" s="987"/>
      <c r="I21" s="987"/>
      <c r="J21" s="987"/>
      <c r="K21" s="987"/>
      <c r="L21" s="987"/>
      <c r="M21" s="987"/>
      <c r="N21" s="987"/>
      <c r="O21" s="987"/>
      <c r="P21" s="987"/>
      <c r="Q21" s="987"/>
      <c r="R21" s="987"/>
      <c r="S21" s="987"/>
      <c r="T21" s="986" t="s">
        <v>344</v>
      </c>
      <c r="U21" s="986"/>
    </row>
    <row r="22" spans="1:21">
      <c r="B22" s="462"/>
      <c r="C22" s="288"/>
      <c r="D22" s="462"/>
      <c r="E22" s="462"/>
      <c r="F22" s="462"/>
      <c r="G22" s="462"/>
      <c r="H22" s="462"/>
      <c r="I22" s="462"/>
    </row>
    <row r="23" spans="1:21">
      <c r="B23" s="462"/>
      <c r="C23" s="288"/>
      <c r="D23" s="462"/>
      <c r="E23" s="462"/>
      <c r="F23" s="462"/>
      <c r="G23" s="462"/>
      <c r="H23" s="462"/>
      <c r="I23" s="462"/>
    </row>
    <row r="24" spans="1:21">
      <c r="B24" s="462"/>
      <c r="C24" s="288"/>
      <c r="D24" s="462"/>
      <c r="E24" s="462"/>
      <c r="F24" s="462"/>
      <c r="G24" s="462"/>
      <c r="H24" s="462"/>
      <c r="I24" s="462"/>
    </row>
    <row r="25" spans="1:21">
      <c r="B25" s="462"/>
      <c r="C25" s="288"/>
      <c r="D25" s="462"/>
      <c r="E25" s="462"/>
      <c r="F25" s="462"/>
      <c r="G25" s="462"/>
      <c r="H25" s="462"/>
      <c r="I25" s="462"/>
    </row>
    <row r="26" spans="1:21">
      <c r="B26" s="462"/>
      <c r="C26" s="288"/>
      <c r="D26" s="462"/>
      <c r="E26" s="462"/>
      <c r="F26" s="462"/>
      <c r="G26" s="462"/>
      <c r="H26" s="462"/>
      <c r="I26" s="462"/>
    </row>
    <row r="27" spans="1:21" ht="45">
      <c r="A27" s="911" t="s">
        <v>156</v>
      </c>
      <c r="B27" s="911"/>
      <c r="C27" s="911"/>
      <c r="D27" s="911"/>
      <c r="E27" s="911"/>
      <c r="F27" s="911"/>
      <c r="G27" s="911"/>
      <c r="H27" s="911"/>
      <c r="I27" s="911"/>
      <c r="J27" s="911"/>
      <c r="K27" s="911"/>
      <c r="L27" s="911"/>
      <c r="M27" s="911"/>
      <c r="N27" s="911"/>
      <c r="O27" s="911"/>
      <c r="P27" s="911"/>
      <c r="Q27" s="911"/>
      <c r="R27" s="911"/>
      <c r="S27" s="911"/>
      <c r="T27" s="911"/>
      <c r="U27" s="911"/>
    </row>
    <row r="28" spans="1:21">
      <c r="A28" s="314"/>
      <c r="B28" s="462"/>
      <c r="C28" s="462"/>
      <c r="D28" s="462"/>
      <c r="E28" s="462"/>
      <c r="F28" s="462"/>
      <c r="G28" s="462"/>
      <c r="H28" s="462"/>
      <c r="I28" s="462"/>
    </row>
    <row r="29" spans="1:21" ht="44.25" customHeight="1">
      <c r="A29" s="912" t="s">
        <v>158</v>
      </c>
      <c r="B29" s="912"/>
      <c r="C29" s="912"/>
      <c r="D29" s="912"/>
      <c r="E29" s="912"/>
      <c r="F29" s="912"/>
      <c r="G29" s="912"/>
      <c r="H29" s="912"/>
      <c r="I29" s="912"/>
      <c r="J29" s="912"/>
      <c r="K29" s="912"/>
      <c r="L29" s="912"/>
      <c r="M29" s="912"/>
      <c r="N29" s="912"/>
      <c r="O29" s="912"/>
      <c r="P29" s="912"/>
      <c r="Q29" s="912"/>
      <c r="R29" s="912"/>
      <c r="S29" s="912"/>
      <c r="T29" s="912"/>
      <c r="U29" s="912"/>
    </row>
    <row r="30" spans="1:21">
      <c r="B30" s="253"/>
      <c r="C30" s="288"/>
      <c r="D30" s="253"/>
      <c r="E30" s="253"/>
      <c r="F30" s="253"/>
      <c r="G30" s="253"/>
      <c r="H30" s="253"/>
      <c r="I30" s="253"/>
    </row>
    <row r="31" spans="1:21">
      <c r="B31" s="253"/>
      <c r="C31" s="288"/>
      <c r="D31" s="253"/>
      <c r="E31" s="253"/>
      <c r="F31" s="253"/>
      <c r="G31" s="253"/>
      <c r="H31" s="253"/>
      <c r="I31" s="253"/>
    </row>
    <row r="32" spans="1:21">
      <c r="B32" s="253"/>
      <c r="C32" s="288"/>
      <c r="D32" s="253"/>
      <c r="E32" s="253"/>
      <c r="F32" s="253"/>
      <c r="G32" s="253"/>
      <c r="H32" s="253"/>
      <c r="I32" s="253"/>
    </row>
    <row r="33" spans="2:19">
      <c r="B33" s="253"/>
      <c r="C33" s="288"/>
      <c r="D33" s="253"/>
      <c r="E33" s="253"/>
      <c r="F33" s="253"/>
      <c r="G33" s="253"/>
      <c r="H33" s="253"/>
      <c r="I33" s="253"/>
    </row>
    <row r="34" spans="2:19">
      <c r="C34" s="44"/>
      <c r="M34" s="44"/>
      <c r="N34" s="44"/>
      <c r="P34" s="44"/>
      <c r="Q34" s="44"/>
      <c r="S34" s="44"/>
    </row>
    <row r="35" spans="2:19">
      <c r="C35" s="44"/>
      <c r="M35" s="44"/>
      <c r="N35" s="44"/>
      <c r="P35" s="44"/>
      <c r="Q35" s="44"/>
      <c r="S35" s="44"/>
    </row>
    <row r="36" spans="2:19">
      <c r="C36" s="44"/>
      <c r="M36" s="44"/>
      <c r="N36" s="44"/>
      <c r="P36" s="44"/>
      <c r="Q36" s="44"/>
      <c r="S36" s="44"/>
    </row>
    <row r="37" spans="2:19">
      <c r="B37" s="253"/>
      <c r="C37" s="288"/>
      <c r="D37" s="253"/>
      <c r="E37" s="253"/>
      <c r="F37" s="253"/>
      <c r="G37" s="253"/>
      <c r="H37" s="253"/>
      <c r="I37" s="253"/>
    </row>
    <row r="38" spans="2:19">
      <c r="B38" s="253"/>
      <c r="C38" s="288"/>
      <c r="D38" s="253"/>
      <c r="E38" s="253"/>
      <c r="F38" s="253"/>
      <c r="G38" s="253"/>
      <c r="H38" s="253"/>
      <c r="I38" s="253"/>
    </row>
    <row r="39" spans="2:19">
      <c r="B39" s="253"/>
      <c r="C39" s="288"/>
      <c r="D39" s="253"/>
      <c r="E39" s="253"/>
      <c r="F39" s="253"/>
      <c r="G39" s="253"/>
      <c r="H39" s="253"/>
      <c r="I39" s="253"/>
    </row>
    <row r="40" spans="2:19">
      <c r="B40" s="253"/>
      <c r="C40" s="288"/>
      <c r="D40" s="253"/>
      <c r="E40" s="253"/>
      <c r="F40" s="253"/>
      <c r="G40" s="253"/>
      <c r="H40" s="253"/>
      <c r="I40" s="253"/>
    </row>
    <row r="41" spans="2:19">
      <c r="B41" s="253"/>
      <c r="C41" s="288"/>
      <c r="D41" s="253"/>
      <c r="E41" s="253"/>
      <c r="F41" s="253"/>
      <c r="G41" s="253"/>
      <c r="H41" s="253"/>
      <c r="I41" s="253"/>
    </row>
    <row r="42" spans="2:19">
      <c r="B42" s="253"/>
      <c r="C42" s="288"/>
      <c r="D42" s="253"/>
      <c r="E42" s="253"/>
      <c r="F42" s="253"/>
      <c r="G42" s="253"/>
      <c r="H42" s="253"/>
      <c r="I42" s="253"/>
    </row>
    <row r="43" spans="2:19">
      <c r="B43" s="253"/>
      <c r="C43" s="288"/>
      <c r="D43" s="253"/>
      <c r="E43" s="253"/>
      <c r="F43" s="253"/>
      <c r="G43" s="253"/>
      <c r="H43" s="253"/>
      <c r="I43" s="253"/>
    </row>
    <row r="44" spans="2:19">
      <c r="B44" s="253"/>
      <c r="C44" s="288"/>
      <c r="D44" s="253"/>
      <c r="E44" s="253"/>
      <c r="F44" s="253"/>
      <c r="G44" s="253"/>
      <c r="H44" s="253"/>
      <c r="I44" s="253"/>
    </row>
    <row r="45" spans="2:19">
      <c r="B45" s="253"/>
      <c r="C45" s="288"/>
      <c r="D45" s="253"/>
      <c r="E45" s="253"/>
      <c r="F45" s="253"/>
      <c r="G45" s="253"/>
      <c r="H45" s="253"/>
      <c r="I45" s="253"/>
    </row>
    <row r="46" spans="2:19">
      <c r="B46" s="253"/>
      <c r="C46" s="288"/>
      <c r="D46" s="253"/>
      <c r="E46" s="253"/>
      <c r="F46" s="253"/>
      <c r="G46" s="253"/>
      <c r="H46" s="253"/>
      <c r="I46" s="253"/>
    </row>
    <row r="47" spans="2:19">
      <c r="B47" s="253"/>
      <c r="C47" s="288"/>
      <c r="D47" s="253"/>
      <c r="E47" s="253"/>
      <c r="F47" s="253"/>
      <c r="G47" s="253"/>
      <c r="H47" s="253"/>
      <c r="I47" s="253"/>
    </row>
    <row r="48" spans="2:19">
      <c r="B48" s="253"/>
      <c r="C48" s="288"/>
      <c r="D48" s="253"/>
      <c r="E48" s="253"/>
      <c r="F48" s="253"/>
      <c r="G48" s="253"/>
      <c r="H48" s="253"/>
      <c r="I48" s="253"/>
    </row>
    <row r="49" spans="1:22">
      <c r="B49" s="253"/>
      <c r="C49" s="288"/>
      <c r="D49" s="253"/>
      <c r="E49" s="253"/>
      <c r="F49" s="253"/>
      <c r="G49" s="253"/>
      <c r="H49" s="253"/>
      <c r="I49" s="253"/>
    </row>
    <row r="50" spans="1:22">
      <c r="B50" s="253"/>
      <c r="C50" s="288"/>
      <c r="D50" s="253"/>
      <c r="E50" s="253"/>
      <c r="F50" s="253"/>
      <c r="G50" s="253"/>
      <c r="H50" s="253"/>
      <c r="I50" s="253"/>
    </row>
    <row r="51" spans="1:22">
      <c r="B51" s="253"/>
      <c r="C51" s="288"/>
      <c r="D51" s="253"/>
      <c r="E51" s="253"/>
      <c r="F51" s="253"/>
      <c r="G51" s="253"/>
      <c r="H51" s="253"/>
      <c r="I51" s="253"/>
    </row>
    <row r="52" spans="1:22">
      <c r="B52" s="253"/>
      <c r="C52" s="288"/>
      <c r="D52" s="253"/>
      <c r="E52" s="253"/>
      <c r="F52" s="253"/>
      <c r="G52" s="253"/>
      <c r="H52" s="253"/>
      <c r="I52" s="253"/>
    </row>
    <row r="53" spans="1:22">
      <c r="B53" s="253"/>
      <c r="C53" s="288"/>
      <c r="D53" s="253"/>
      <c r="E53" s="253"/>
      <c r="F53" s="253"/>
      <c r="G53" s="253"/>
      <c r="H53" s="253"/>
      <c r="I53" s="253"/>
    </row>
    <row r="54" spans="1:22" ht="45">
      <c r="A54" s="913"/>
      <c r="B54" s="913"/>
      <c r="C54" s="913"/>
      <c r="D54" s="913"/>
      <c r="E54" s="913"/>
      <c r="F54" s="913"/>
      <c r="G54" s="913"/>
      <c r="H54" s="913"/>
      <c r="I54" s="913"/>
      <c r="J54" s="913"/>
      <c r="K54" s="913"/>
      <c r="L54" s="913"/>
      <c r="M54" s="913"/>
      <c r="N54" s="913"/>
      <c r="O54" s="913"/>
      <c r="P54" s="913"/>
      <c r="Q54" s="913"/>
      <c r="R54" s="913"/>
      <c r="S54" s="913"/>
      <c r="T54" s="913"/>
      <c r="U54" s="913"/>
      <c r="V54" s="257"/>
    </row>
    <row r="55" spans="1:22">
      <c r="B55" s="253"/>
      <c r="C55" s="288"/>
      <c r="D55" s="253"/>
      <c r="E55" s="253"/>
      <c r="F55" s="253"/>
      <c r="G55" s="253"/>
      <c r="H55" s="253"/>
      <c r="I55" s="253"/>
    </row>
    <row r="56" spans="1:22">
      <c r="B56" s="253"/>
      <c r="C56" s="288"/>
      <c r="D56" s="253"/>
      <c r="E56" s="253"/>
      <c r="F56" s="253"/>
      <c r="G56" s="253"/>
      <c r="H56" s="253"/>
      <c r="I56" s="253"/>
    </row>
    <row r="57" spans="1:22">
      <c r="B57" s="253"/>
      <c r="C57" s="288"/>
      <c r="D57" s="253"/>
      <c r="E57" s="253"/>
      <c r="F57" s="253"/>
      <c r="G57" s="253"/>
      <c r="H57" s="253"/>
      <c r="I57" s="253"/>
    </row>
    <row r="58" spans="1:22">
      <c r="B58" s="253"/>
      <c r="C58" s="288"/>
      <c r="D58" s="253"/>
      <c r="E58" s="253"/>
      <c r="F58" s="253"/>
      <c r="G58" s="253"/>
      <c r="H58" s="253"/>
      <c r="I58" s="253"/>
    </row>
    <row r="59" spans="1:22">
      <c r="B59" s="253"/>
      <c r="C59" s="288"/>
      <c r="D59" s="253"/>
      <c r="E59" s="253"/>
      <c r="F59" s="253"/>
      <c r="G59" s="253"/>
      <c r="H59" s="253"/>
      <c r="I59" s="253"/>
    </row>
    <row r="60" spans="1:22">
      <c r="B60" s="253"/>
      <c r="C60" s="288"/>
      <c r="D60" s="253"/>
      <c r="E60" s="253"/>
      <c r="F60" s="253"/>
      <c r="G60" s="253"/>
      <c r="H60" s="253"/>
      <c r="I60" s="253"/>
    </row>
    <row r="61" spans="1:22">
      <c r="B61" s="253"/>
      <c r="C61" s="288"/>
      <c r="D61" s="253"/>
      <c r="E61" s="253"/>
      <c r="F61" s="253"/>
      <c r="G61" s="253"/>
      <c r="H61" s="253"/>
      <c r="I61" s="253"/>
    </row>
    <row r="62" spans="1:22">
      <c r="B62" s="253"/>
      <c r="C62" s="288"/>
      <c r="D62" s="253"/>
      <c r="E62" s="253"/>
      <c r="F62" s="253"/>
      <c r="G62" s="253"/>
      <c r="H62" s="253"/>
      <c r="I62" s="253"/>
    </row>
    <row r="63" spans="1:22">
      <c r="B63" s="253"/>
      <c r="C63" s="288"/>
      <c r="D63" s="253"/>
      <c r="E63" s="253"/>
      <c r="F63" s="253"/>
      <c r="G63" s="253"/>
      <c r="H63" s="253"/>
      <c r="I63" s="253"/>
    </row>
    <row r="64" spans="1:22">
      <c r="B64" s="253"/>
      <c r="C64" s="288"/>
      <c r="D64" s="253"/>
      <c r="E64" s="253"/>
      <c r="F64" s="253"/>
      <c r="G64" s="253"/>
      <c r="H64" s="253"/>
      <c r="I64" s="253"/>
    </row>
    <row r="65" spans="2:9">
      <c r="B65" s="253"/>
      <c r="C65" s="288"/>
      <c r="D65" s="253"/>
      <c r="E65" s="253"/>
      <c r="F65" s="253"/>
      <c r="G65" s="253"/>
      <c r="H65" s="253"/>
      <c r="I65" s="253"/>
    </row>
    <row r="66" spans="2:9">
      <c r="B66" s="253"/>
      <c r="C66" s="288"/>
      <c r="D66" s="253"/>
      <c r="E66" s="253"/>
      <c r="F66" s="253"/>
      <c r="G66" s="253"/>
      <c r="H66" s="253"/>
      <c r="I66" s="253"/>
    </row>
    <row r="67" spans="2:9">
      <c r="B67" s="253"/>
      <c r="C67" s="288"/>
      <c r="D67" s="253"/>
      <c r="E67" s="253"/>
      <c r="F67" s="253"/>
      <c r="G67" s="253"/>
      <c r="H67" s="253"/>
      <c r="I67" s="253"/>
    </row>
    <row r="68" spans="2:9">
      <c r="B68" s="253"/>
      <c r="C68" s="288"/>
      <c r="D68" s="253"/>
      <c r="E68" s="253"/>
      <c r="F68" s="253"/>
      <c r="G68" s="253"/>
      <c r="H68" s="253"/>
      <c r="I68" s="253"/>
    </row>
    <row r="69" spans="2:9">
      <c r="B69" s="253"/>
      <c r="C69" s="288"/>
      <c r="D69" s="253"/>
      <c r="E69" s="253"/>
      <c r="F69" s="253"/>
      <c r="G69" s="253"/>
      <c r="H69" s="253"/>
      <c r="I69" s="253"/>
    </row>
    <row r="70" spans="2:9">
      <c r="B70" s="253"/>
      <c r="C70" s="288"/>
      <c r="D70" s="253"/>
      <c r="E70" s="253"/>
      <c r="F70" s="253"/>
      <c r="G70" s="253"/>
      <c r="H70" s="253"/>
      <c r="I70" s="253"/>
    </row>
    <row r="71" spans="2:9">
      <c r="B71" s="253"/>
      <c r="C71" s="288"/>
      <c r="D71" s="253"/>
      <c r="E71" s="253"/>
      <c r="F71" s="253"/>
      <c r="G71" s="253"/>
      <c r="H71" s="253"/>
      <c r="I71" s="253"/>
    </row>
    <row r="72" spans="2:9">
      <c r="B72" s="253"/>
      <c r="C72" s="288"/>
      <c r="D72" s="253"/>
      <c r="E72" s="253"/>
      <c r="F72" s="253"/>
      <c r="G72" s="253"/>
      <c r="H72" s="253"/>
      <c r="I72" s="253"/>
    </row>
    <row r="73" spans="2:9">
      <c r="B73" s="253"/>
      <c r="C73" s="288"/>
      <c r="D73" s="253"/>
      <c r="E73" s="253"/>
      <c r="F73" s="253"/>
      <c r="G73" s="253"/>
      <c r="H73" s="253"/>
      <c r="I73" s="253"/>
    </row>
    <row r="74" spans="2:9">
      <c r="B74" s="253"/>
      <c r="C74" s="288"/>
      <c r="D74" s="253"/>
      <c r="E74" s="253"/>
      <c r="F74" s="253"/>
      <c r="G74" s="253"/>
      <c r="H74" s="253"/>
      <c r="I74" s="253"/>
    </row>
    <row r="75" spans="2:9">
      <c r="B75" s="253"/>
      <c r="C75" s="288"/>
      <c r="D75" s="253"/>
      <c r="E75" s="253"/>
      <c r="F75" s="253"/>
      <c r="G75" s="253"/>
      <c r="H75" s="253"/>
      <c r="I75" s="253"/>
    </row>
    <row r="76" spans="2:9">
      <c r="B76" s="253"/>
      <c r="C76" s="288"/>
      <c r="D76" s="253"/>
      <c r="E76" s="253"/>
      <c r="F76" s="253"/>
      <c r="G76" s="253"/>
      <c r="H76" s="253"/>
      <c r="I76" s="253"/>
    </row>
    <row r="77" spans="2:9">
      <c r="B77" s="253"/>
      <c r="C77" s="288"/>
      <c r="D77" s="253"/>
      <c r="E77" s="253"/>
      <c r="F77" s="253"/>
      <c r="G77" s="253"/>
      <c r="H77" s="253"/>
      <c r="I77" s="253"/>
    </row>
    <row r="78" spans="2:9">
      <c r="B78" s="253"/>
      <c r="C78" s="288"/>
      <c r="D78" s="253"/>
      <c r="E78" s="253"/>
      <c r="F78" s="253"/>
      <c r="G78" s="253"/>
      <c r="H78" s="253"/>
      <c r="I78" s="253"/>
    </row>
    <row r="79" spans="2:9">
      <c r="B79" s="253"/>
      <c r="C79" s="288"/>
      <c r="D79" s="253"/>
      <c r="E79" s="253"/>
      <c r="F79" s="253"/>
      <c r="G79" s="253"/>
      <c r="H79" s="253"/>
      <c r="I79" s="253"/>
    </row>
    <row r="80" spans="2:9">
      <c r="B80" s="253"/>
      <c r="C80" s="288"/>
      <c r="D80" s="253"/>
      <c r="E80" s="253"/>
      <c r="F80" s="253"/>
      <c r="G80" s="253"/>
      <c r="H80" s="253"/>
      <c r="I80" s="253"/>
    </row>
    <row r="81" spans="1:21">
      <c r="B81" s="253"/>
      <c r="C81" s="288"/>
      <c r="D81" s="253"/>
      <c r="E81" s="253"/>
      <c r="F81" s="253"/>
      <c r="G81" s="253"/>
      <c r="H81" s="253"/>
      <c r="I81" s="253"/>
    </row>
    <row r="82" spans="1:21">
      <c r="B82" s="253"/>
      <c r="C82" s="288"/>
      <c r="D82" s="253"/>
      <c r="E82" s="253"/>
      <c r="F82" s="253"/>
      <c r="G82" s="253"/>
      <c r="H82" s="253"/>
      <c r="I82" s="253"/>
    </row>
    <row r="83" spans="1:21">
      <c r="B83" s="253"/>
      <c r="C83" s="288"/>
      <c r="D83" s="253"/>
      <c r="E83" s="253"/>
      <c r="F83" s="253"/>
      <c r="G83" s="253"/>
      <c r="H83" s="253"/>
      <c r="I83" s="253"/>
    </row>
    <row r="84" spans="1:21">
      <c r="B84" s="253"/>
      <c r="C84" s="288"/>
      <c r="D84" s="253"/>
      <c r="E84" s="253"/>
      <c r="F84" s="253"/>
      <c r="G84" s="253"/>
      <c r="H84" s="253"/>
      <c r="I84" s="253"/>
    </row>
    <row r="85" spans="1:21" ht="45">
      <c r="A85" s="913" t="s">
        <v>157</v>
      </c>
      <c r="B85" s="913"/>
      <c r="C85" s="913"/>
      <c r="D85" s="913"/>
      <c r="E85" s="913"/>
      <c r="F85" s="913"/>
      <c r="G85" s="913"/>
      <c r="H85" s="913"/>
      <c r="I85" s="913"/>
      <c r="J85" s="913"/>
      <c r="K85" s="913"/>
      <c r="L85" s="913"/>
      <c r="M85" s="913"/>
      <c r="N85" s="913"/>
      <c r="O85" s="913"/>
      <c r="P85" s="913"/>
      <c r="Q85" s="913"/>
      <c r="R85" s="913"/>
      <c r="S85" s="913"/>
      <c r="T85" s="913"/>
      <c r="U85" s="913"/>
    </row>
    <row r="86" spans="1:21" ht="45">
      <c r="A86" s="914"/>
      <c r="B86" s="914"/>
      <c r="C86" s="914"/>
      <c r="D86" s="914"/>
      <c r="E86" s="914"/>
      <c r="F86" s="914"/>
      <c r="G86" s="914"/>
      <c r="H86" s="914"/>
      <c r="I86" s="914"/>
      <c r="J86" s="914"/>
      <c r="K86" s="914"/>
      <c r="L86" s="914"/>
      <c r="M86" s="914"/>
      <c r="N86" s="914"/>
      <c r="O86" s="914"/>
      <c r="P86" s="914"/>
      <c r="Q86" s="914"/>
      <c r="R86" s="914"/>
      <c r="S86" s="914"/>
      <c r="T86" s="914"/>
      <c r="U86" s="914"/>
    </row>
    <row r="87" spans="1:21">
      <c r="A87" s="314"/>
      <c r="B87" s="462"/>
      <c r="C87" s="462"/>
      <c r="D87" s="462"/>
      <c r="E87" s="462"/>
      <c r="F87" s="462"/>
      <c r="G87" s="462"/>
      <c r="H87" s="462"/>
      <c r="I87" s="462"/>
    </row>
    <row r="88" spans="1:21">
      <c r="A88" s="314"/>
      <c r="B88" s="462"/>
      <c r="C88" s="462"/>
      <c r="D88" s="462"/>
      <c r="E88" s="462"/>
      <c r="F88" s="462"/>
      <c r="G88" s="462"/>
      <c r="H88" s="462"/>
      <c r="I88" s="462"/>
    </row>
    <row r="89" spans="1:21">
      <c r="A89" s="314"/>
      <c r="B89" s="462"/>
      <c r="C89" s="462"/>
      <c r="D89" s="462"/>
      <c r="E89" s="462"/>
      <c r="F89" s="462"/>
      <c r="G89" s="462"/>
      <c r="H89" s="462"/>
      <c r="I89" s="462"/>
    </row>
    <row r="90" spans="1:21">
      <c r="A90" s="314"/>
      <c r="B90" s="462"/>
      <c r="C90" s="462"/>
      <c r="D90" s="462"/>
      <c r="E90" s="462"/>
      <c r="F90" s="462"/>
      <c r="G90" s="462"/>
      <c r="H90" s="462"/>
      <c r="I90" s="462"/>
    </row>
    <row r="91" spans="1:21">
      <c r="A91" s="314"/>
      <c r="B91" s="462"/>
      <c r="C91" s="462"/>
      <c r="D91" s="462"/>
      <c r="E91" s="462"/>
      <c r="F91" s="462"/>
      <c r="G91" s="462"/>
      <c r="H91" s="462"/>
      <c r="I91" s="462"/>
    </row>
    <row r="92" spans="1:21" ht="33.75">
      <c r="A92" s="915" t="s">
        <v>339</v>
      </c>
      <c r="B92" s="915"/>
      <c r="C92" s="915"/>
      <c r="D92" s="915"/>
      <c r="E92" s="915"/>
      <c r="F92" s="915"/>
      <c r="G92" s="915"/>
      <c r="H92" s="915"/>
      <c r="I92" s="915"/>
      <c r="J92" s="915"/>
      <c r="K92" s="915"/>
      <c r="L92" s="915"/>
      <c r="M92" s="915"/>
      <c r="N92" s="915"/>
      <c r="O92" s="915"/>
      <c r="P92" s="915"/>
      <c r="Q92" s="915"/>
      <c r="R92" s="915"/>
      <c r="S92" s="915"/>
      <c r="T92" s="915"/>
      <c r="U92" s="915"/>
    </row>
    <row r="93" spans="1:21">
      <c r="B93" s="253"/>
      <c r="C93" s="288"/>
      <c r="D93" s="253"/>
      <c r="E93" s="253"/>
      <c r="F93" s="253"/>
      <c r="G93" s="253"/>
      <c r="H93" s="253"/>
      <c r="I93" s="253"/>
    </row>
    <row r="94" spans="1:21">
      <c r="B94" s="253"/>
      <c r="C94" s="288"/>
      <c r="D94" s="253"/>
      <c r="E94" s="253"/>
      <c r="F94" s="253"/>
      <c r="G94" s="253"/>
      <c r="H94" s="253"/>
      <c r="I94" s="253"/>
    </row>
    <row r="95" spans="1:21">
      <c r="B95" s="253"/>
      <c r="C95" s="288"/>
      <c r="D95" s="253"/>
      <c r="E95" s="253"/>
      <c r="F95" s="253"/>
      <c r="G95" s="253"/>
      <c r="H95" s="253"/>
      <c r="I95" s="253"/>
    </row>
    <row r="96" spans="1:21">
      <c r="B96" s="253"/>
      <c r="C96" s="288"/>
      <c r="D96" s="253"/>
      <c r="E96" s="253"/>
      <c r="F96" s="253"/>
      <c r="G96" s="253"/>
      <c r="H96" s="253"/>
      <c r="I96" s="253"/>
    </row>
    <row r="97" spans="1:21">
      <c r="B97" s="253"/>
      <c r="C97" s="288"/>
      <c r="D97" s="253"/>
      <c r="E97" s="253"/>
      <c r="F97" s="253"/>
      <c r="G97" s="253"/>
      <c r="H97" s="253"/>
      <c r="I97" s="253"/>
    </row>
    <row r="98" spans="1:21">
      <c r="B98" s="253"/>
      <c r="C98" s="288"/>
      <c r="D98" s="253"/>
      <c r="E98" s="253"/>
      <c r="F98" s="253"/>
      <c r="G98" s="253"/>
      <c r="H98" s="253"/>
      <c r="I98" s="253"/>
    </row>
    <row r="99" spans="1:21">
      <c r="B99" s="253"/>
      <c r="C99" s="288"/>
      <c r="D99" s="253"/>
      <c r="E99" s="253"/>
      <c r="F99" s="253"/>
      <c r="G99" s="253"/>
      <c r="H99" s="253"/>
      <c r="I99" s="253"/>
    </row>
    <row r="100" spans="1:21">
      <c r="A100" s="252"/>
      <c r="B100" s="377"/>
      <c r="C100" s="378"/>
      <c r="D100" s="377"/>
      <c r="E100" s="377"/>
      <c r="F100" s="377"/>
      <c r="G100" s="377"/>
      <c r="H100" s="377"/>
      <c r="I100" s="377"/>
      <c r="J100" s="252"/>
      <c r="K100" s="252"/>
      <c r="L100" s="252"/>
      <c r="M100" s="251"/>
      <c r="N100" s="251"/>
      <c r="O100" s="252"/>
      <c r="P100" s="251"/>
      <c r="Q100" s="251"/>
      <c r="R100" s="252"/>
      <c r="S100" s="251"/>
      <c r="T100" s="252"/>
      <c r="U100" s="252"/>
    </row>
    <row r="101" spans="1:21">
      <c r="A101" s="252"/>
      <c r="B101" s="377"/>
      <c r="C101" s="378"/>
      <c r="D101" s="377"/>
      <c r="E101" s="377"/>
      <c r="F101" s="377"/>
      <c r="G101" s="377"/>
      <c r="H101" s="377"/>
      <c r="I101" s="377"/>
      <c r="J101" s="252"/>
      <c r="K101" s="252"/>
      <c r="L101" s="252"/>
      <c r="M101" s="251"/>
      <c r="N101" s="251"/>
      <c r="O101" s="252"/>
      <c r="P101" s="251"/>
      <c r="Q101" s="251"/>
      <c r="R101" s="252"/>
      <c r="S101" s="251"/>
      <c r="T101" s="252"/>
      <c r="U101" s="252"/>
    </row>
    <row r="102" spans="1:21">
      <c r="A102" s="252"/>
      <c r="B102" s="377"/>
      <c r="C102" s="378"/>
      <c r="D102" s="377"/>
      <c r="E102" s="377"/>
      <c r="F102" s="377"/>
      <c r="G102" s="377"/>
      <c r="H102" s="377"/>
      <c r="I102" s="377"/>
      <c r="J102" s="252"/>
      <c r="K102" s="252"/>
      <c r="L102" s="252"/>
      <c r="M102" s="251"/>
      <c r="N102" s="251"/>
      <c r="O102" s="252"/>
      <c r="P102" s="251"/>
      <c r="Q102" s="251"/>
      <c r="R102" s="252"/>
      <c r="S102" s="251"/>
      <c r="T102" s="252"/>
      <c r="U102" s="252"/>
    </row>
    <row r="103" spans="1:21">
      <c r="A103" s="252"/>
      <c r="B103" s="377"/>
      <c r="C103" s="378"/>
      <c r="D103" s="377"/>
      <c r="E103" s="377"/>
      <c r="F103" s="377"/>
      <c r="G103" s="377"/>
      <c r="H103" s="377"/>
      <c r="I103" s="377"/>
      <c r="J103" s="252"/>
      <c r="K103" s="252"/>
      <c r="L103" s="252"/>
      <c r="M103" s="251"/>
      <c r="N103" s="251"/>
      <c r="O103" s="252"/>
      <c r="P103" s="251"/>
      <c r="Q103" s="251"/>
      <c r="R103" s="252"/>
      <c r="S103" s="251"/>
      <c r="T103" s="252"/>
      <c r="U103" s="252"/>
    </row>
    <row r="104" spans="1:21">
      <c r="A104" s="252"/>
      <c r="B104" s="377"/>
      <c r="C104" s="378"/>
      <c r="D104" s="377"/>
      <c r="E104" s="377"/>
      <c r="F104" s="377"/>
      <c r="G104" s="377"/>
      <c r="H104" s="377"/>
      <c r="I104" s="377"/>
      <c r="J104" s="252"/>
      <c r="K104" s="252"/>
      <c r="L104" s="252"/>
      <c r="M104" s="251"/>
      <c r="N104" s="251"/>
      <c r="O104" s="252"/>
      <c r="P104" s="251"/>
      <c r="Q104" s="251"/>
      <c r="R104" s="252"/>
      <c r="S104" s="251"/>
      <c r="T104" s="252"/>
      <c r="U104" s="252"/>
    </row>
    <row r="105" spans="1:21">
      <c r="A105" s="252"/>
      <c r="B105" s="377"/>
      <c r="C105" s="378"/>
      <c r="D105" s="377"/>
      <c r="E105" s="377"/>
      <c r="F105" s="377"/>
      <c r="G105" s="377"/>
      <c r="H105" s="377"/>
      <c r="I105" s="377"/>
      <c r="J105" s="252"/>
      <c r="K105" s="252"/>
      <c r="L105" s="252"/>
      <c r="M105" s="251"/>
      <c r="N105" s="251"/>
      <c r="O105" s="252"/>
      <c r="P105" s="251"/>
      <c r="Q105" s="251"/>
      <c r="R105" s="252"/>
      <c r="S105" s="251"/>
      <c r="T105" s="252"/>
      <c r="U105" s="252"/>
    </row>
    <row r="106" spans="1:21">
      <c r="A106" s="252"/>
      <c r="B106" s="377"/>
      <c r="C106" s="378"/>
      <c r="D106" s="377"/>
      <c r="E106" s="377"/>
      <c r="F106" s="377"/>
      <c r="G106" s="377"/>
      <c r="H106" s="377"/>
      <c r="I106" s="377"/>
      <c r="J106" s="252"/>
      <c r="K106" s="252"/>
      <c r="L106" s="252"/>
      <c r="M106" s="251"/>
      <c r="N106" s="251"/>
      <c r="O106" s="252"/>
      <c r="P106" s="251"/>
      <c r="Q106" s="251"/>
      <c r="R106" s="252"/>
      <c r="S106" s="251"/>
      <c r="T106" s="252"/>
      <c r="U106" s="252"/>
    </row>
    <row r="107" spans="1:21">
      <c r="A107" s="252"/>
      <c r="B107" s="377"/>
      <c r="C107" s="378"/>
      <c r="D107" s="377"/>
      <c r="E107" s="377"/>
      <c r="F107" s="377"/>
      <c r="G107" s="377"/>
      <c r="H107" s="377"/>
      <c r="I107" s="377"/>
      <c r="J107" s="252"/>
      <c r="K107" s="252"/>
      <c r="L107" s="252"/>
      <c r="M107" s="251"/>
      <c r="N107" s="251"/>
      <c r="O107" s="252"/>
      <c r="P107" s="251"/>
      <c r="Q107" s="251"/>
      <c r="R107" s="252"/>
      <c r="S107" s="251"/>
      <c r="T107" s="252"/>
      <c r="U107" s="252"/>
    </row>
    <row r="108" spans="1:21">
      <c r="A108" s="252"/>
      <c r="B108" s="377"/>
      <c r="C108" s="378"/>
      <c r="D108" s="377"/>
      <c r="E108" s="377"/>
      <c r="F108" s="377"/>
      <c r="G108" s="377"/>
      <c r="H108" s="377"/>
      <c r="I108" s="377"/>
      <c r="J108" s="252"/>
      <c r="K108" s="252"/>
      <c r="L108" s="252"/>
      <c r="M108" s="251"/>
      <c r="N108" s="251"/>
      <c r="O108" s="252"/>
      <c r="P108" s="251"/>
      <c r="Q108" s="251"/>
      <c r="R108" s="252"/>
      <c r="S108" s="251"/>
      <c r="T108" s="252"/>
      <c r="U108" s="252"/>
    </row>
    <row r="109" spans="1:21">
      <c r="A109" s="252"/>
      <c r="B109" s="377"/>
      <c r="C109" s="378"/>
      <c r="D109" s="377"/>
      <c r="E109" s="377"/>
      <c r="F109" s="377"/>
      <c r="G109" s="377"/>
      <c r="H109" s="377"/>
      <c r="I109" s="377"/>
      <c r="J109" s="252"/>
      <c r="K109" s="252"/>
      <c r="L109" s="252"/>
      <c r="M109" s="251"/>
      <c r="N109" s="251"/>
      <c r="O109" s="252"/>
      <c r="P109" s="251"/>
      <c r="Q109" s="251"/>
      <c r="R109" s="252"/>
      <c r="S109" s="251"/>
      <c r="T109" s="252"/>
      <c r="U109" s="252"/>
    </row>
    <row r="110" spans="1:21">
      <c r="A110" s="252"/>
      <c r="B110" s="377"/>
      <c r="C110" s="378"/>
      <c r="D110" s="377"/>
      <c r="E110" s="377"/>
      <c r="F110" s="377"/>
      <c r="G110" s="377"/>
      <c r="H110" s="377"/>
      <c r="I110" s="377"/>
      <c r="J110" s="252"/>
      <c r="K110" s="252"/>
      <c r="L110" s="252"/>
      <c r="M110" s="251"/>
      <c r="N110" s="251"/>
      <c r="O110" s="252"/>
      <c r="P110" s="251"/>
      <c r="Q110" s="251"/>
      <c r="R110" s="252"/>
      <c r="S110" s="251"/>
      <c r="T110" s="252"/>
      <c r="U110" s="252"/>
    </row>
    <row r="111" spans="1:21">
      <c r="A111" s="252"/>
      <c r="B111" s="377"/>
      <c r="C111" s="378"/>
      <c r="D111" s="377"/>
      <c r="E111" s="377"/>
      <c r="F111" s="377"/>
      <c r="G111" s="377"/>
      <c r="H111" s="377"/>
      <c r="I111" s="377"/>
      <c r="J111" s="252"/>
      <c r="K111" s="252"/>
      <c r="L111" s="252"/>
      <c r="M111" s="251"/>
      <c r="N111" s="251"/>
      <c r="O111" s="252"/>
      <c r="P111" s="251"/>
      <c r="Q111" s="251"/>
      <c r="R111" s="252"/>
      <c r="S111" s="251"/>
      <c r="T111" s="252"/>
      <c r="U111" s="252"/>
    </row>
    <row r="112" spans="1:21">
      <c r="A112" s="252"/>
      <c r="B112" s="377"/>
      <c r="C112" s="378"/>
      <c r="D112" s="377"/>
      <c r="E112" s="377"/>
      <c r="F112" s="377"/>
      <c r="G112" s="377"/>
      <c r="H112" s="377"/>
      <c r="I112" s="377"/>
      <c r="J112" s="252"/>
      <c r="K112" s="252"/>
      <c r="L112" s="252"/>
      <c r="M112" s="251"/>
      <c r="N112" s="251"/>
      <c r="O112" s="252"/>
      <c r="P112" s="251"/>
      <c r="Q112" s="251"/>
      <c r="R112" s="252"/>
      <c r="S112" s="251"/>
      <c r="T112" s="252"/>
      <c r="U112" s="252"/>
    </row>
    <row r="113" spans="1:22">
      <c r="A113" s="252"/>
      <c r="B113" s="377"/>
      <c r="C113" s="378"/>
      <c r="D113" s="377"/>
      <c r="E113" s="377"/>
      <c r="F113" s="377"/>
      <c r="G113" s="377"/>
      <c r="H113" s="377"/>
      <c r="I113" s="377"/>
      <c r="J113" s="252"/>
      <c r="K113" s="252"/>
      <c r="L113" s="252"/>
      <c r="M113" s="251"/>
      <c r="N113" s="251"/>
      <c r="O113" s="252"/>
      <c r="P113" s="251"/>
      <c r="Q113" s="251"/>
      <c r="R113" s="252"/>
      <c r="S113" s="251"/>
      <c r="T113" s="252"/>
      <c r="U113" s="252"/>
    </row>
    <row r="114" spans="1:22" ht="35.25">
      <c r="A114" s="988"/>
      <c r="B114" s="988"/>
      <c r="C114" s="988"/>
      <c r="D114" s="988"/>
      <c r="E114" s="988"/>
      <c r="F114" s="988"/>
      <c r="G114" s="988"/>
      <c r="H114" s="988"/>
      <c r="I114" s="988"/>
      <c r="J114" s="988"/>
      <c r="K114" s="988"/>
      <c r="L114" s="988"/>
      <c r="M114" s="988"/>
      <c r="N114" s="988"/>
      <c r="O114" s="988"/>
      <c r="P114" s="988"/>
      <c r="Q114" s="988"/>
      <c r="R114" s="988"/>
      <c r="S114" s="988"/>
      <c r="T114" s="988"/>
      <c r="U114" s="988"/>
      <c r="V114" s="258"/>
    </row>
    <row r="115" spans="1:22">
      <c r="A115" s="252"/>
      <c r="B115" s="377"/>
      <c r="C115" s="378"/>
      <c r="D115" s="377"/>
      <c r="E115" s="377"/>
      <c r="F115" s="377"/>
      <c r="G115" s="377"/>
      <c r="H115" s="377"/>
      <c r="I115" s="377"/>
      <c r="J115" s="252"/>
      <c r="K115" s="252"/>
      <c r="L115" s="252"/>
      <c r="M115" s="251"/>
      <c r="N115" s="251"/>
      <c r="O115" s="252"/>
      <c r="P115" s="251"/>
      <c r="Q115" s="251"/>
      <c r="R115" s="252"/>
      <c r="S115" s="251"/>
      <c r="T115" s="252"/>
      <c r="U115" s="252"/>
    </row>
    <row r="116" spans="1:22">
      <c r="A116" s="252"/>
      <c r="B116" s="377"/>
      <c r="C116" s="378"/>
      <c r="D116" s="377"/>
      <c r="E116" s="377"/>
      <c r="F116" s="377"/>
      <c r="G116" s="377"/>
      <c r="H116" s="377"/>
      <c r="I116" s="377"/>
      <c r="J116" s="252"/>
      <c r="K116" s="252"/>
      <c r="L116" s="252"/>
      <c r="M116" s="251"/>
      <c r="N116" s="251"/>
      <c r="O116" s="252"/>
      <c r="P116" s="251"/>
      <c r="Q116" s="251"/>
      <c r="R116" s="252"/>
      <c r="S116" s="251"/>
      <c r="T116" s="252"/>
      <c r="U116" s="252"/>
    </row>
    <row r="117" spans="1:22">
      <c r="A117" s="252"/>
      <c r="B117" s="377"/>
      <c r="C117" s="378"/>
      <c r="D117" s="377"/>
      <c r="E117" s="377"/>
      <c r="F117" s="377"/>
      <c r="G117" s="377"/>
      <c r="H117" s="377"/>
      <c r="I117" s="377"/>
      <c r="J117" s="252"/>
      <c r="K117" s="252"/>
      <c r="L117" s="252"/>
      <c r="M117" s="251"/>
      <c r="N117" s="251"/>
      <c r="O117" s="252"/>
      <c r="P117" s="251"/>
      <c r="Q117" s="251"/>
      <c r="R117" s="252"/>
      <c r="S117" s="251"/>
      <c r="T117" s="252"/>
      <c r="U117" s="252"/>
    </row>
    <row r="118" spans="1:22">
      <c r="A118" s="252"/>
      <c r="B118" s="377"/>
      <c r="C118" s="378"/>
      <c r="D118" s="377"/>
      <c r="E118" s="377"/>
      <c r="F118" s="377"/>
      <c r="G118" s="377"/>
      <c r="H118" s="377"/>
      <c r="I118" s="377"/>
      <c r="J118" s="252"/>
      <c r="K118" s="252"/>
      <c r="L118" s="252"/>
      <c r="M118" s="251"/>
      <c r="N118" s="251"/>
      <c r="O118" s="252"/>
      <c r="P118" s="251"/>
      <c r="Q118" s="251"/>
      <c r="R118" s="252"/>
      <c r="S118" s="251"/>
      <c r="T118" s="252"/>
      <c r="U118" s="252"/>
    </row>
    <row r="119" spans="1:22">
      <c r="A119" s="252"/>
      <c r="B119" s="377"/>
      <c r="C119" s="378"/>
      <c r="D119" s="377"/>
      <c r="E119" s="377"/>
      <c r="F119" s="377"/>
      <c r="G119" s="377"/>
      <c r="H119" s="377"/>
      <c r="I119" s="377"/>
      <c r="J119" s="252"/>
      <c r="K119" s="252"/>
      <c r="L119" s="252"/>
      <c r="M119" s="251"/>
      <c r="N119" s="251"/>
      <c r="O119" s="252"/>
      <c r="P119" s="251"/>
      <c r="Q119" s="251"/>
      <c r="R119" s="252"/>
      <c r="S119" s="251"/>
      <c r="T119" s="252"/>
      <c r="U119" s="252"/>
    </row>
    <row r="120" spans="1:22" ht="33.75">
      <c r="A120" s="989"/>
      <c r="B120" s="989"/>
      <c r="C120" s="989"/>
      <c r="D120" s="989"/>
      <c r="E120" s="989"/>
      <c r="F120" s="989"/>
      <c r="G120" s="989"/>
      <c r="H120" s="989"/>
      <c r="I120" s="989"/>
      <c r="J120" s="989"/>
      <c r="K120" s="989"/>
      <c r="L120" s="989"/>
      <c r="M120" s="989"/>
      <c r="N120" s="989"/>
      <c r="O120" s="989"/>
      <c r="P120" s="989"/>
      <c r="Q120" s="989"/>
      <c r="R120" s="989"/>
      <c r="S120" s="989"/>
      <c r="T120" s="989"/>
      <c r="U120" s="989"/>
      <c r="V120" s="259"/>
    </row>
    <row r="121" spans="1:22">
      <c r="A121" s="252"/>
      <c r="B121" s="377"/>
      <c r="C121" s="378"/>
      <c r="D121" s="377"/>
      <c r="E121" s="377"/>
      <c r="F121" s="377"/>
      <c r="G121" s="377"/>
      <c r="H121" s="377"/>
      <c r="I121" s="377"/>
      <c r="J121" s="252"/>
      <c r="K121" s="252"/>
      <c r="L121" s="252"/>
      <c r="M121" s="251"/>
      <c r="N121" s="251"/>
      <c r="O121" s="252"/>
      <c r="P121" s="251"/>
      <c r="Q121" s="251"/>
      <c r="R121" s="252"/>
      <c r="S121" s="251"/>
      <c r="T121" s="252"/>
      <c r="U121" s="252"/>
    </row>
    <row r="122" spans="1:22">
      <c r="A122" s="252"/>
      <c r="B122" s="377"/>
      <c r="C122" s="378"/>
      <c r="D122" s="377"/>
      <c r="E122" s="377"/>
      <c r="F122" s="377"/>
      <c r="G122" s="377"/>
      <c r="H122" s="377"/>
      <c r="I122" s="377"/>
      <c r="J122" s="252"/>
      <c r="K122" s="252"/>
      <c r="L122" s="252"/>
      <c r="M122" s="251"/>
      <c r="N122" s="251"/>
      <c r="O122" s="252"/>
      <c r="P122" s="251"/>
      <c r="Q122" s="251"/>
      <c r="R122" s="252"/>
      <c r="S122" s="251"/>
      <c r="T122" s="252"/>
      <c r="U122" s="252"/>
    </row>
    <row r="123" spans="1:22">
      <c r="A123" s="252"/>
      <c r="B123" s="377"/>
      <c r="C123" s="378"/>
      <c r="D123" s="377"/>
      <c r="E123" s="377"/>
      <c r="F123" s="377"/>
      <c r="G123" s="377"/>
      <c r="H123" s="377"/>
      <c r="I123" s="377"/>
      <c r="J123" s="252"/>
      <c r="K123" s="252"/>
      <c r="L123" s="252"/>
      <c r="M123" s="251"/>
      <c r="N123" s="251"/>
      <c r="O123" s="252"/>
      <c r="P123" s="251"/>
      <c r="Q123" s="251"/>
      <c r="R123" s="252"/>
      <c r="S123" s="251"/>
      <c r="T123" s="252"/>
      <c r="U123" s="252"/>
    </row>
    <row r="124" spans="1:22">
      <c r="B124" s="253"/>
      <c r="C124" s="288"/>
      <c r="D124" s="253"/>
      <c r="E124" s="253"/>
      <c r="F124" s="253"/>
      <c r="G124" s="253"/>
      <c r="H124" s="253"/>
      <c r="I124" s="253"/>
    </row>
    <row r="125" spans="1:22" s="254" customFormat="1" ht="21.75" customHeight="1">
      <c r="A125" s="978" t="s">
        <v>152</v>
      </c>
      <c r="B125" s="979"/>
      <c r="C125" s="979"/>
      <c r="D125" s="979"/>
      <c r="E125" s="979"/>
      <c r="F125" s="979"/>
      <c r="G125" s="979"/>
      <c r="H125" s="979"/>
      <c r="I125" s="979"/>
      <c r="J125" s="979"/>
      <c r="K125" s="979"/>
      <c r="L125" s="979"/>
      <c r="M125" s="979"/>
      <c r="N125" s="979"/>
      <c r="O125" s="979"/>
      <c r="P125" s="979"/>
      <c r="Q125" s="979"/>
      <c r="R125" s="979"/>
      <c r="S125" s="979"/>
      <c r="T125" s="979"/>
      <c r="U125" s="980"/>
    </row>
    <row r="126" spans="1:22" s="254" customFormat="1" ht="24" customHeight="1">
      <c r="A126" s="981" t="s">
        <v>151</v>
      </c>
      <c r="B126" s="982"/>
      <c r="C126" s="982"/>
      <c r="D126" s="982"/>
      <c r="E126" s="982"/>
      <c r="F126" s="982"/>
      <c r="G126" s="982"/>
      <c r="H126" s="982"/>
      <c r="I126" s="982"/>
      <c r="J126" s="982"/>
      <c r="K126" s="982"/>
      <c r="L126" s="982"/>
      <c r="M126" s="982"/>
      <c r="N126" s="982"/>
      <c r="O126" s="982"/>
      <c r="P126" s="982"/>
      <c r="Q126" s="982"/>
      <c r="R126" s="982"/>
      <c r="S126" s="982"/>
      <c r="T126" s="982"/>
      <c r="U126" s="983"/>
    </row>
    <row r="127" spans="1:22" s="343" customFormat="1" ht="5.25" customHeight="1">
      <c r="A127" s="324"/>
      <c r="B127" s="324"/>
      <c r="C127" s="526"/>
      <c r="D127" s="324"/>
      <c r="E127" s="324"/>
      <c r="F127" s="324"/>
      <c r="G127" s="324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</row>
    <row r="128" spans="1:22" s="255" customFormat="1" ht="23.25" customHeight="1">
      <c r="A128" s="928" t="s">
        <v>332</v>
      </c>
      <c r="B128" s="929"/>
      <c r="C128" s="929"/>
      <c r="D128" s="929"/>
      <c r="E128" s="929"/>
      <c r="F128" s="929"/>
      <c r="G128" s="929"/>
      <c r="H128" s="929"/>
      <c r="I128" s="929"/>
      <c r="J128" s="929"/>
      <c r="K128" s="929"/>
      <c r="L128" s="929"/>
      <c r="M128" s="929"/>
      <c r="N128" s="929"/>
      <c r="O128" s="929"/>
      <c r="P128" s="929"/>
      <c r="Q128" s="929"/>
      <c r="R128" s="929"/>
      <c r="S128" s="929"/>
      <c r="T128" s="929"/>
      <c r="U128" s="930"/>
    </row>
    <row r="129" spans="1:33" ht="5.0999999999999996" customHeight="1" thickBo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</row>
    <row r="130" spans="1:33" ht="33.75" customHeight="1">
      <c r="A130" s="975" t="s">
        <v>163</v>
      </c>
      <c r="B130" s="924" t="s">
        <v>49</v>
      </c>
      <c r="C130" s="925"/>
      <c r="D130" s="959" t="s">
        <v>174</v>
      </c>
      <c r="E130" s="922" t="s">
        <v>184</v>
      </c>
      <c r="F130" s="918" t="s">
        <v>176</v>
      </c>
      <c r="G130" s="918" t="s">
        <v>177</v>
      </c>
      <c r="H130" s="918" t="s">
        <v>178</v>
      </c>
      <c r="I130" s="918" t="s">
        <v>185</v>
      </c>
      <c r="J130" s="918" t="s">
        <v>161</v>
      </c>
      <c r="K130" s="918"/>
      <c r="L130" s="918"/>
      <c r="M130" s="918" t="s">
        <v>183</v>
      </c>
      <c r="N130" s="918"/>
      <c r="O130" s="990" t="s">
        <v>155</v>
      </c>
      <c r="P130" s="1000" t="s">
        <v>175</v>
      </c>
      <c r="Q130" s="940"/>
      <c r="R130" s="964" t="s">
        <v>182</v>
      </c>
      <c r="S130" s="934" t="s">
        <v>164</v>
      </c>
      <c r="T130" s="935"/>
      <c r="U130" s="937" t="s">
        <v>315</v>
      </c>
    </row>
    <row r="131" spans="1:33" ht="19.899999999999999" customHeight="1">
      <c r="A131" s="976"/>
      <c r="B131" s="531" t="s">
        <v>172</v>
      </c>
      <c r="C131" s="532" t="s">
        <v>154</v>
      </c>
      <c r="D131" s="960"/>
      <c r="E131" s="923"/>
      <c r="F131" s="919"/>
      <c r="G131" s="919"/>
      <c r="H131" s="919"/>
      <c r="I131" s="919"/>
      <c r="J131" s="544" t="s">
        <v>179</v>
      </c>
      <c r="K131" s="544" t="s">
        <v>180</v>
      </c>
      <c r="L131" s="545" t="s">
        <v>181</v>
      </c>
      <c r="M131" s="555" t="s">
        <v>172</v>
      </c>
      <c r="N131" s="544" t="s">
        <v>154</v>
      </c>
      <c r="O131" s="991"/>
      <c r="P131" s="355" t="s">
        <v>172</v>
      </c>
      <c r="Q131" s="356" t="s">
        <v>154</v>
      </c>
      <c r="R131" s="965"/>
      <c r="S131" s="567" t="s">
        <v>173</v>
      </c>
      <c r="T131" s="568" t="s">
        <v>154</v>
      </c>
      <c r="U131" s="938"/>
      <c r="X131" s="292"/>
      <c r="Y131" s="292"/>
    </row>
    <row r="132" spans="1:33" ht="19.149999999999999" customHeight="1">
      <c r="A132" s="977"/>
      <c r="B132" s="533" t="s">
        <v>82</v>
      </c>
      <c r="C132" s="534" t="s">
        <v>165</v>
      </c>
      <c r="D132" s="535" t="s">
        <v>166</v>
      </c>
      <c r="E132" s="546" t="s">
        <v>87</v>
      </c>
      <c r="F132" s="547" t="s">
        <v>79</v>
      </c>
      <c r="G132" s="547" t="s">
        <v>80</v>
      </c>
      <c r="H132" s="547" t="s">
        <v>153</v>
      </c>
      <c r="I132" s="547" t="s">
        <v>160</v>
      </c>
      <c r="J132" s="547" t="s">
        <v>162</v>
      </c>
      <c r="K132" s="547" t="s">
        <v>83</v>
      </c>
      <c r="L132" s="547" t="s">
        <v>186</v>
      </c>
      <c r="M132" s="556" t="s">
        <v>187</v>
      </c>
      <c r="N132" s="547" t="s">
        <v>81</v>
      </c>
      <c r="O132" s="559" t="s">
        <v>188</v>
      </c>
      <c r="P132" s="357" t="s">
        <v>85</v>
      </c>
      <c r="Q132" s="327" t="s">
        <v>189</v>
      </c>
      <c r="R132" s="564" t="s">
        <v>190</v>
      </c>
      <c r="S132" s="569" t="s">
        <v>191</v>
      </c>
      <c r="T132" s="570" t="s">
        <v>192</v>
      </c>
      <c r="U132" s="571" t="s">
        <v>194</v>
      </c>
      <c r="X132" s="292"/>
      <c r="Y132" s="292"/>
    </row>
    <row r="133" spans="1:33" ht="24.75" customHeight="1" thickBot="1">
      <c r="A133" s="527" t="s">
        <v>243</v>
      </c>
      <c r="B133" s="536">
        <f t="shared" ref="B133:M133" si="0">SUM(B134:B136)</f>
        <v>2239</v>
      </c>
      <c r="C133" s="537">
        <f t="shared" si="0"/>
        <v>29</v>
      </c>
      <c r="D133" s="538">
        <f t="shared" si="0"/>
        <v>2268</v>
      </c>
      <c r="E133" s="549">
        <f t="shared" si="0"/>
        <v>0</v>
      </c>
      <c r="F133" s="550">
        <f t="shared" si="0"/>
        <v>0</v>
      </c>
      <c r="G133" s="550">
        <f t="shared" si="0"/>
        <v>0</v>
      </c>
      <c r="H133" s="550">
        <f t="shared" si="0"/>
        <v>0</v>
      </c>
      <c r="I133" s="550">
        <f t="shared" si="0"/>
        <v>1</v>
      </c>
      <c r="J133" s="550">
        <f t="shared" si="0"/>
        <v>363</v>
      </c>
      <c r="K133" s="550">
        <f t="shared" si="0"/>
        <v>77</v>
      </c>
      <c r="L133" s="550">
        <f t="shared" si="0"/>
        <v>57</v>
      </c>
      <c r="M133" s="557">
        <f t="shared" si="0"/>
        <v>498</v>
      </c>
      <c r="N133" s="550">
        <v>0</v>
      </c>
      <c r="O133" s="560">
        <f t="shared" ref="O133:T133" si="1">SUM(O134:O136)</f>
        <v>498</v>
      </c>
      <c r="P133" s="358">
        <f t="shared" si="1"/>
        <v>0</v>
      </c>
      <c r="Q133" s="345">
        <f t="shared" si="1"/>
        <v>1</v>
      </c>
      <c r="R133" s="565">
        <f t="shared" si="1"/>
        <v>1</v>
      </c>
      <c r="S133" s="572">
        <f t="shared" si="1"/>
        <v>1741</v>
      </c>
      <c r="T133" s="573">
        <f t="shared" si="1"/>
        <v>28</v>
      </c>
      <c r="U133" s="574">
        <f>SUM(S133,T133)</f>
        <v>1769</v>
      </c>
      <c r="X133" s="319"/>
      <c r="Y133" s="319"/>
      <c r="Z133" s="320"/>
      <c r="AA133" s="320"/>
      <c r="AB133" s="320"/>
      <c r="AC133" s="320"/>
    </row>
    <row r="134" spans="1:33" s="251" customFormat="1" ht="21" customHeight="1" thickBot="1">
      <c r="A134" s="528" t="s">
        <v>295</v>
      </c>
      <c r="B134" s="539">
        <v>146</v>
      </c>
      <c r="C134" s="540">
        <v>3</v>
      </c>
      <c r="D134" s="541">
        <f>SUM(B134:C134)</f>
        <v>149</v>
      </c>
      <c r="E134" s="552">
        <v>0</v>
      </c>
      <c r="F134" s="553">
        <v>0</v>
      </c>
      <c r="G134" s="553">
        <v>0</v>
      </c>
      <c r="H134" s="553">
        <v>0</v>
      </c>
      <c r="I134" s="553">
        <v>0</v>
      </c>
      <c r="J134" s="553">
        <v>59</v>
      </c>
      <c r="K134" s="553">
        <v>21</v>
      </c>
      <c r="L134" s="553">
        <v>7</v>
      </c>
      <c r="M134" s="558">
        <f>SUM(E134:L134)</f>
        <v>87</v>
      </c>
      <c r="N134" s="554">
        <v>0</v>
      </c>
      <c r="O134" s="561">
        <f>SUM(M134:N134)</f>
        <v>87</v>
      </c>
      <c r="P134" s="359">
        <v>0</v>
      </c>
      <c r="Q134" s="330">
        <v>1</v>
      </c>
      <c r="R134" s="566">
        <f>SUM(P134:Q134)</f>
        <v>1</v>
      </c>
      <c r="S134" s="575">
        <f t="shared" ref="S134:T136" si="2">+B134-M134-P134</f>
        <v>59</v>
      </c>
      <c r="T134" s="576">
        <f t="shared" si="2"/>
        <v>2</v>
      </c>
      <c r="U134" s="577">
        <f>SUM(S134,T134)</f>
        <v>61</v>
      </c>
      <c r="V134" s="252"/>
      <c r="W134" s="252"/>
      <c r="X134" s="321"/>
      <c r="Y134" s="321"/>
      <c r="Z134" s="321"/>
      <c r="AA134" s="321"/>
      <c r="AB134" s="321"/>
      <c r="AC134" s="321"/>
      <c r="AD134" s="252"/>
      <c r="AE134" s="252"/>
      <c r="AF134" s="252"/>
      <c r="AG134" s="252"/>
    </row>
    <row r="135" spans="1:33" s="251" customFormat="1" ht="21" customHeight="1" thickBot="1">
      <c r="A135" s="528" t="s">
        <v>292</v>
      </c>
      <c r="B135" s="539">
        <v>1409</v>
      </c>
      <c r="C135" s="540">
        <v>12</v>
      </c>
      <c r="D135" s="541">
        <f>SUM(B135:C135)</f>
        <v>1421</v>
      </c>
      <c r="E135" s="552">
        <v>0</v>
      </c>
      <c r="F135" s="553">
        <v>0</v>
      </c>
      <c r="G135" s="553">
        <v>0</v>
      </c>
      <c r="H135" s="553">
        <v>0</v>
      </c>
      <c r="I135" s="553">
        <v>1</v>
      </c>
      <c r="J135" s="553">
        <v>165</v>
      </c>
      <c r="K135" s="553">
        <v>35</v>
      </c>
      <c r="L135" s="553">
        <v>19</v>
      </c>
      <c r="M135" s="558">
        <f>SUM(E135:L135)</f>
        <v>220</v>
      </c>
      <c r="N135" s="554">
        <v>0</v>
      </c>
      <c r="O135" s="561">
        <f>SUM(M135:N135)</f>
        <v>220</v>
      </c>
      <c r="P135" s="359">
        <v>0</v>
      </c>
      <c r="Q135" s="330">
        <v>0</v>
      </c>
      <c r="R135" s="566">
        <f>SUM(P135:Q135)</f>
        <v>0</v>
      </c>
      <c r="S135" s="575">
        <f t="shared" si="2"/>
        <v>1189</v>
      </c>
      <c r="T135" s="576">
        <f t="shared" si="2"/>
        <v>12</v>
      </c>
      <c r="U135" s="577">
        <f>SUM(S135,T135)</f>
        <v>1201</v>
      </c>
      <c r="V135" s="252"/>
      <c r="W135" s="252"/>
      <c r="X135" s="321"/>
      <c r="Y135" s="321"/>
      <c r="Z135" s="321"/>
      <c r="AA135" s="321"/>
      <c r="AB135" s="321"/>
      <c r="AC135" s="321"/>
      <c r="AD135" s="252"/>
      <c r="AE135" s="252"/>
      <c r="AF135" s="252"/>
      <c r="AG135" s="252"/>
    </row>
    <row r="136" spans="1:33" s="251" customFormat="1" ht="21" customHeight="1" thickBot="1">
      <c r="A136" s="528" t="s">
        <v>249</v>
      </c>
      <c r="B136" s="539">
        <v>684</v>
      </c>
      <c r="C136" s="540">
        <v>14</v>
      </c>
      <c r="D136" s="541">
        <f>SUM(B136:C136)</f>
        <v>698</v>
      </c>
      <c r="E136" s="552">
        <v>0</v>
      </c>
      <c r="F136" s="553">
        <v>0</v>
      </c>
      <c r="G136" s="553">
        <v>0</v>
      </c>
      <c r="H136" s="553">
        <v>0</v>
      </c>
      <c r="I136" s="553">
        <v>0</v>
      </c>
      <c r="J136" s="553">
        <v>139</v>
      </c>
      <c r="K136" s="553">
        <v>21</v>
      </c>
      <c r="L136" s="553">
        <v>31</v>
      </c>
      <c r="M136" s="558">
        <f>SUM(E136:L136)</f>
        <v>191</v>
      </c>
      <c r="N136" s="554">
        <v>0</v>
      </c>
      <c r="O136" s="561">
        <f>SUM(M136:N136)</f>
        <v>191</v>
      </c>
      <c r="P136" s="359">
        <v>0</v>
      </c>
      <c r="Q136" s="330">
        <v>0</v>
      </c>
      <c r="R136" s="566">
        <f>SUM(P136:Q136)</f>
        <v>0</v>
      </c>
      <c r="S136" s="575">
        <f t="shared" si="2"/>
        <v>493</v>
      </c>
      <c r="T136" s="576">
        <f t="shared" si="2"/>
        <v>14</v>
      </c>
      <c r="U136" s="577">
        <f>SUM(S136,T136)</f>
        <v>507</v>
      </c>
      <c r="V136" s="252"/>
      <c r="W136" s="252"/>
      <c r="X136" s="321"/>
      <c r="Y136" s="321"/>
      <c r="Z136" s="321"/>
      <c r="AA136" s="321"/>
      <c r="AB136" s="321"/>
      <c r="AC136" s="321"/>
      <c r="AD136" s="252"/>
      <c r="AE136" s="252"/>
      <c r="AF136" s="252"/>
      <c r="AG136" s="252"/>
    </row>
    <row r="137" spans="1:33" s="43" customFormat="1" ht="12.75" customHeight="1">
      <c r="A137" s="994" t="s">
        <v>333</v>
      </c>
      <c r="B137" s="994"/>
      <c r="C137" s="994"/>
      <c r="D137" s="994"/>
      <c r="E137" s="994"/>
      <c r="F137" s="994"/>
      <c r="G137" s="994"/>
      <c r="H137" s="994"/>
      <c r="I137" s="994"/>
      <c r="J137" s="994"/>
      <c r="K137" s="994"/>
      <c r="L137" s="994"/>
      <c r="M137" s="994"/>
      <c r="N137" s="994"/>
      <c r="O137" s="994"/>
      <c r="P137" s="994"/>
      <c r="Q137" s="994"/>
      <c r="R137" s="994"/>
      <c r="S137" s="994"/>
      <c r="T137" s="994"/>
      <c r="U137" s="994"/>
      <c r="V137" s="44"/>
      <c r="W137" s="44"/>
      <c r="X137" s="320"/>
      <c r="Y137" s="320"/>
      <c r="Z137" s="320"/>
      <c r="AA137" s="320"/>
      <c r="AB137" s="320"/>
      <c r="AC137" s="320"/>
      <c r="AD137" s="44"/>
      <c r="AE137" s="44"/>
      <c r="AF137" s="44"/>
      <c r="AG137" s="44"/>
    </row>
    <row r="138" spans="1:33" s="43" customFormat="1" ht="10.5" customHeight="1">
      <c r="A138" s="995"/>
      <c r="B138" s="995"/>
      <c r="C138" s="995"/>
      <c r="D138" s="995"/>
      <c r="E138" s="995"/>
      <c r="F138" s="995"/>
      <c r="G138" s="995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T138" s="44"/>
      <c r="U138" s="44"/>
      <c r="V138" s="44"/>
      <c r="W138" s="44"/>
      <c r="X138" s="320"/>
      <c r="Y138" s="320"/>
      <c r="Z138" s="320"/>
      <c r="AA138" s="320"/>
      <c r="AB138" s="320"/>
      <c r="AC138" s="320"/>
      <c r="AD138" s="44"/>
      <c r="AE138" s="44"/>
      <c r="AF138" s="44"/>
      <c r="AG138" s="44"/>
    </row>
    <row r="139" spans="1:33" s="43" customFormat="1" ht="10.5" customHeight="1">
      <c r="A139" s="249"/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T139" s="44"/>
      <c r="U139" s="44"/>
      <c r="V139" s="44"/>
      <c r="W139" s="44"/>
      <c r="X139" s="320"/>
      <c r="Y139" s="320"/>
      <c r="Z139" s="320"/>
      <c r="AA139" s="320"/>
      <c r="AB139" s="320"/>
      <c r="AC139" s="320"/>
      <c r="AD139" s="44"/>
      <c r="AE139" s="44"/>
      <c r="AF139" s="44"/>
      <c r="AG139" s="44"/>
    </row>
    <row r="140" spans="1:33" s="43" customFormat="1" ht="10.5" customHeight="1">
      <c r="A140" s="249"/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</row>
    <row r="141" spans="1:33" s="43" customFormat="1" ht="10.5" customHeight="1">
      <c r="A141" s="249"/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</row>
    <row r="142" spans="1:33" s="43" customFormat="1" ht="10.5" customHeight="1">
      <c r="A142" s="249"/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</row>
    <row r="143" spans="1:33" s="43" customFormat="1" ht="10.5" customHeight="1">
      <c r="A143" s="249"/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</row>
    <row r="144" spans="1:33" s="43" customFormat="1" ht="10.5" customHeight="1">
      <c r="A144" s="249"/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</row>
    <row r="145" spans="1:33" s="43" customFormat="1" ht="10.5" customHeight="1">
      <c r="A145" s="249"/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</row>
    <row r="146" spans="1:33" s="43" customFormat="1" ht="10.5" customHeight="1">
      <c r="A146" s="249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</row>
    <row r="147" spans="1:33" s="43" customFormat="1" ht="10.5" customHeight="1">
      <c r="A147" s="249"/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</row>
    <row r="148" spans="1:33" s="43" customFormat="1" ht="10.5" customHeight="1">
      <c r="A148" s="249"/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</row>
    <row r="149" spans="1:33" s="43" customFormat="1" ht="10.5" customHeight="1">
      <c r="A149" s="249"/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</row>
    <row r="150" spans="1:33" s="43" customFormat="1" ht="10.5" customHeight="1">
      <c r="A150" s="249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</row>
    <row r="151" spans="1:33" s="43" customFormat="1" ht="10.5" customHeight="1">
      <c r="A151" s="249"/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</row>
    <row r="152" spans="1:33" s="43" customFormat="1" ht="10.5" customHeight="1">
      <c r="A152" s="249"/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</row>
    <row r="153" spans="1:33" s="43" customFormat="1" ht="10.5" customHeight="1">
      <c r="A153" s="249"/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</row>
    <row r="154" spans="1:33" s="43" customFormat="1" ht="10.5" customHeight="1">
      <c r="A154" s="249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</row>
    <row r="155" spans="1:33" s="43" customFormat="1" ht="10.5" customHeight="1">
      <c r="A155" s="249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</row>
    <row r="156" spans="1:33" s="43" customFormat="1" ht="10.5" customHeight="1">
      <c r="A156" s="249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</row>
    <row r="157" spans="1:33" s="43" customFormat="1" ht="10.5" customHeight="1">
      <c r="A157" s="249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</row>
    <row r="158" spans="1:33" s="43" customFormat="1" ht="10.5" customHeight="1">
      <c r="A158" s="249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</row>
    <row r="159" spans="1:33" s="43" customFormat="1" ht="10.5" customHeight="1">
      <c r="A159" s="249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</row>
    <row r="160" spans="1:33" s="43" customFormat="1" ht="10.5" customHeight="1">
      <c r="A160" s="249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</row>
    <row r="161" spans="1:33" s="43" customFormat="1" ht="10.5" customHeight="1">
      <c r="A161" s="249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</row>
    <row r="162" spans="1:33" s="43" customFormat="1" ht="10.5" customHeight="1">
      <c r="A162" s="249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</row>
    <row r="163" spans="1:33" s="43" customFormat="1" ht="10.5" customHeight="1">
      <c r="A163" s="249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</row>
    <row r="164" spans="1:33" s="43" customFormat="1" ht="10.5" customHeight="1">
      <c r="A164" s="249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</row>
    <row r="165" spans="1:33" s="255" customFormat="1" ht="23.25" customHeight="1">
      <c r="A165" s="928" t="s">
        <v>334</v>
      </c>
      <c r="B165" s="929"/>
      <c r="C165" s="929"/>
      <c r="D165" s="929"/>
      <c r="E165" s="929"/>
      <c r="F165" s="929"/>
      <c r="G165" s="929"/>
      <c r="H165" s="929"/>
      <c r="I165" s="929"/>
      <c r="J165" s="929"/>
      <c r="K165" s="929"/>
      <c r="L165" s="929"/>
      <c r="M165" s="929"/>
      <c r="N165" s="929"/>
      <c r="O165" s="929"/>
      <c r="P165" s="929"/>
      <c r="Q165" s="929"/>
      <c r="R165" s="929"/>
      <c r="S165" s="929"/>
      <c r="T165" s="929"/>
      <c r="U165" s="930"/>
    </row>
    <row r="166" spans="1:33" ht="5.0999999999999996" customHeight="1" thickBo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</row>
    <row r="167" spans="1:33" ht="33.75" customHeight="1">
      <c r="A167" s="992" t="s">
        <v>163</v>
      </c>
      <c r="B167" s="924" t="s">
        <v>49</v>
      </c>
      <c r="C167" s="925"/>
      <c r="D167" s="959" t="s">
        <v>174</v>
      </c>
      <c r="E167" s="922" t="s">
        <v>184</v>
      </c>
      <c r="F167" s="918" t="s">
        <v>176</v>
      </c>
      <c r="G167" s="918" t="s">
        <v>177</v>
      </c>
      <c r="H167" s="918" t="s">
        <v>178</v>
      </c>
      <c r="I167" s="918" t="s">
        <v>185</v>
      </c>
      <c r="J167" s="918" t="s">
        <v>161</v>
      </c>
      <c r="K167" s="918"/>
      <c r="L167" s="918"/>
      <c r="M167" s="918" t="s">
        <v>183</v>
      </c>
      <c r="N167" s="918"/>
      <c r="O167" s="932" t="s">
        <v>155</v>
      </c>
      <c r="P167" s="939" t="s">
        <v>175</v>
      </c>
      <c r="Q167" s="940"/>
      <c r="R167" s="964" t="s">
        <v>182</v>
      </c>
      <c r="S167" s="934" t="s">
        <v>164</v>
      </c>
      <c r="T167" s="935"/>
      <c r="U167" s="937" t="s">
        <v>315</v>
      </c>
    </row>
    <row r="168" spans="1:33" ht="24" customHeight="1">
      <c r="A168" s="993"/>
      <c r="B168" s="531" t="s">
        <v>172</v>
      </c>
      <c r="C168" s="532" t="s">
        <v>154</v>
      </c>
      <c r="D168" s="960"/>
      <c r="E168" s="923"/>
      <c r="F168" s="919"/>
      <c r="G168" s="919"/>
      <c r="H168" s="919"/>
      <c r="I168" s="919"/>
      <c r="J168" s="544" t="s">
        <v>179</v>
      </c>
      <c r="K168" s="544" t="s">
        <v>180</v>
      </c>
      <c r="L168" s="544" t="s">
        <v>181</v>
      </c>
      <c r="M168" s="555" t="s">
        <v>172</v>
      </c>
      <c r="N168" s="544" t="s">
        <v>154</v>
      </c>
      <c r="O168" s="933"/>
      <c r="P168" s="334" t="s">
        <v>172</v>
      </c>
      <c r="Q168" s="325" t="s">
        <v>154</v>
      </c>
      <c r="R168" s="965"/>
      <c r="S168" s="567" t="s">
        <v>173</v>
      </c>
      <c r="T168" s="568" t="s">
        <v>154</v>
      </c>
      <c r="U168" s="938"/>
    </row>
    <row r="169" spans="1:33" ht="12.75" customHeight="1" thickBot="1">
      <c r="A169" s="993"/>
      <c r="B169" s="583" t="s">
        <v>82</v>
      </c>
      <c r="C169" s="584" t="s">
        <v>165</v>
      </c>
      <c r="D169" s="585" t="s">
        <v>166</v>
      </c>
      <c r="E169" s="598" t="s">
        <v>87</v>
      </c>
      <c r="F169" s="599" t="s">
        <v>79</v>
      </c>
      <c r="G169" s="599" t="s">
        <v>80</v>
      </c>
      <c r="H169" s="599" t="s">
        <v>153</v>
      </c>
      <c r="I169" s="599" t="s">
        <v>160</v>
      </c>
      <c r="J169" s="599" t="s">
        <v>162</v>
      </c>
      <c r="K169" s="599" t="s">
        <v>83</v>
      </c>
      <c r="L169" s="599" t="s">
        <v>186</v>
      </c>
      <c r="M169" s="592" t="s">
        <v>187</v>
      </c>
      <c r="N169" s="599" t="s">
        <v>81</v>
      </c>
      <c r="O169" s="593" t="s">
        <v>188</v>
      </c>
      <c r="P169" s="360" t="s">
        <v>85</v>
      </c>
      <c r="Q169" s="346" t="s">
        <v>189</v>
      </c>
      <c r="R169" s="605" t="s">
        <v>190</v>
      </c>
      <c r="S169" s="608" t="s">
        <v>191</v>
      </c>
      <c r="T169" s="609" t="s">
        <v>192</v>
      </c>
      <c r="U169" s="610" t="s">
        <v>194</v>
      </c>
    </row>
    <row r="170" spans="1:33" ht="24" customHeight="1">
      <c r="A170" s="578" t="s">
        <v>159</v>
      </c>
      <c r="B170" s="586">
        <f>SUM(B171:B171)</f>
        <v>102</v>
      </c>
      <c r="C170" s="587">
        <f>SUM(C171:C171)</f>
        <v>12</v>
      </c>
      <c r="D170" s="588">
        <f>SUM(D171:D171)</f>
        <v>114</v>
      </c>
      <c r="E170" s="600">
        <v>4</v>
      </c>
      <c r="F170" s="601">
        <v>1</v>
      </c>
      <c r="G170" s="601">
        <v>0</v>
      </c>
      <c r="H170" s="601">
        <v>0</v>
      </c>
      <c r="I170" s="601">
        <f>I171</f>
        <v>1</v>
      </c>
      <c r="J170" s="601">
        <f>J171</f>
        <v>27</v>
      </c>
      <c r="K170" s="601">
        <f>K171</f>
        <v>8</v>
      </c>
      <c r="L170" s="602">
        <v>98</v>
      </c>
      <c r="M170" s="595">
        <f t="shared" ref="M170:U170" si="3">SUM(M171:M171)</f>
        <v>47</v>
      </c>
      <c r="N170" s="603">
        <f t="shared" si="3"/>
        <v>0</v>
      </c>
      <c r="O170" s="596">
        <f t="shared" si="3"/>
        <v>47</v>
      </c>
      <c r="P170" s="361">
        <f t="shared" si="3"/>
        <v>1</v>
      </c>
      <c r="Q170" s="361">
        <f t="shared" si="3"/>
        <v>0</v>
      </c>
      <c r="R170" s="606">
        <f t="shared" si="3"/>
        <v>1</v>
      </c>
      <c r="S170" s="611">
        <f t="shared" si="3"/>
        <v>54</v>
      </c>
      <c r="T170" s="611">
        <f t="shared" si="3"/>
        <v>12</v>
      </c>
      <c r="U170" s="612">
        <f t="shared" si="3"/>
        <v>66</v>
      </c>
    </row>
    <row r="171" spans="1:33" s="251" customFormat="1" ht="19.5" customHeight="1">
      <c r="A171" s="579" t="s">
        <v>256</v>
      </c>
      <c r="B171" s="589">
        <v>102</v>
      </c>
      <c r="C171" s="590">
        <v>12</v>
      </c>
      <c r="D171" s="591">
        <f>SUM(B171:C171)</f>
        <v>114</v>
      </c>
      <c r="E171" s="600">
        <v>1</v>
      </c>
      <c r="F171" s="601">
        <v>0</v>
      </c>
      <c r="G171" s="601">
        <v>0</v>
      </c>
      <c r="H171" s="601">
        <v>0</v>
      </c>
      <c r="I171" s="601">
        <v>1</v>
      </c>
      <c r="J171" s="601">
        <v>27</v>
      </c>
      <c r="K171" s="601">
        <v>8</v>
      </c>
      <c r="L171" s="602">
        <v>10</v>
      </c>
      <c r="M171" s="597">
        <f>SUM(E171:L171)</f>
        <v>47</v>
      </c>
      <c r="N171" s="604">
        <v>0</v>
      </c>
      <c r="O171" s="597">
        <f>SUM(M171:N171)</f>
        <v>47</v>
      </c>
      <c r="P171" s="336">
        <v>1</v>
      </c>
      <c r="Q171" s="344">
        <v>0</v>
      </c>
      <c r="R171" s="607">
        <f>SUM(P171:Q171)</f>
        <v>1</v>
      </c>
      <c r="S171" s="611">
        <f>+B171-M171-P171</f>
        <v>54</v>
      </c>
      <c r="T171" s="613">
        <f>+C171-N171-Q171</f>
        <v>12</v>
      </c>
      <c r="U171" s="614">
        <f>+S171+T171</f>
        <v>66</v>
      </c>
      <c r="V171" s="252"/>
      <c r="W171" s="252"/>
      <c r="X171" s="252"/>
      <c r="Y171" s="252"/>
      <c r="Z171" s="252"/>
      <c r="AA171" s="252"/>
      <c r="AB171" s="252"/>
      <c r="AC171" s="252"/>
      <c r="AD171" s="252"/>
      <c r="AE171" s="252"/>
      <c r="AF171" s="252"/>
      <c r="AG171" s="252"/>
    </row>
    <row r="172" spans="1:33" s="43" customFormat="1" ht="12.75" customHeight="1">
      <c r="A172" s="936" t="s">
        <v>333</v>
      </c>
      <c r="B172" s="936"/>
      <c r="C172" s="936"/>
      <c r="D172" s="936"/>
      <c r="E172" s="936"/>
      <c r="F172" s="936"/>
      <c r="G172" s="936"/>
      <c r="H172" s="936"/>
      <c r="I172" s="936"/>
      <c r="J172" s="936"/>
      <c r="K172" s="936"/>
      <c r="L172" s="936"/>
      <c r="M172" s="936"/>
      <c r="N172" s="936"/>
      <c r="O172" s="936"/>
      <c r="P172" s="936"/>
      <c r="Q172" s="936"/>
      <c r="R172" s="936"/>
      <c r="S172" s="936"/>
      <c r="T172" s="936"/>
      <c r="U172" s="936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</row>
    <row r="173" spans="1:33" s="43" customFormat="1" ht="19.899999999999999" customHeight="1">
      <c r="A173" s="995"/>
      <c r="B173" s="995"/>
      <c r="C173" s="995"/>
      <c r="D173" s="995"/>
      <c r="E173" s="995"/>
      <c r="F173" s="995"/>
      <c r="G173" s="995"/>
      <c r="H173" s="250"/>
      <c r="I173" s="250"/>
      <c r="J173" s="250"/>
      <c r="K173" s="250"/>
      <c r="L173" s="250"/>
      <c r="M173" s="250"/>
      <c r="N173" s="250"/>
      <c r="O173" s="250"/>
      <c r="P173" s="363"/>
      <c r="Q173" s="250"/>
      <c r="R173" s="250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</row>
    <row r="174" spans="1:33" s="43" customFormat="1" ht="10.5" customHeight="1">
      <c r="A174" s="249"/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</row>
    <row r="175" spans="1:33" s="43" customFormat="1" ht="10.5" customHeight="1">
      <c r="A175" s="249"/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</row>
    <row r="176" spans="1:33" s="43" customFormat="1" ht="10.5" customHeight="1">
      <c r="A176" s="249"/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</row>
    <row r="177" spans="1:33" s="43" customFormat="1" ht="10.5" customHeight="1">
      <c r="A177" s="249"/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</row>
    <row r="178" spans="1:33" s="43" customFormat="1" ht="10.5" customHeight="1">
      <c r="A178" s="249"/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/>
      <c r="P178" s="250"/>
      <c r="Q178" s="250"/>
      <c r="R178" s="250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</row>
    <row r="179" spans="1:33" s="43" customFormat="1" ht="10.5" customHeight="1">
      <c r="A179" s="249"/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</row>
    <row r="180" spans="1:33" s="43" customFormat="1" ht="10.5" customHeight="1">
      <c r="A180" s="249"/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/>
      <c r="P180" s="250"/>
      <c r="Q180" s="250"/>
      <c r="R180" s="250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</row>
    <row r="181" spans="1:33" s="43" customFormat="1" ht="10.5" customHeight="1">
      <c r="A181" s="249"/>
      <c r="B181" s="250"/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</row>
    <row r="182" spans="1:33" s="43" customFormat="1" ht="10.5" customHeight="1">
      <c r="A182" s="249"/>
      <c r="B182" s="250"/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</row>
    <row r="183" spans="1:33" s="43" customFormat="1" ht="10.5" customHeight="1">
      <c r="A183" s="249"/>
      <c r="B183" s="250"/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</row>
    <row r="184" spans="1:33" s="43" customFormat="1" ht="10.5" customHeight="1">
      <c r="A184" s="249"/>
      <c r="B184" s="250"/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</row>
    <row r="185" spans="1:33" s="43" customFormat="1" ht="10.5" customHeight="1">
      <c r="A185" s="249"/>
      <c r="B185" s="250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</row>
    <row r="186" spans="1:33" s="43" customFormat="1" ht="10.5" customHeight="1">
      <c r="A186" s="249"/>
      <c r="B186" s="250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</row>
    <row r="187" spans="1:33" s="43" customFormat="1" ht="10.5" customHeight="1">
      <c r="A187" s="249"/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</row>
    <row r="188" spans="1:33" s="43" customFormat="1" ht="10.5" customHeight="1">
      <c r="A188" s="249"/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</row>
    <row r="189" spans="1:33" s="43" customFormat="1" ht="10.5" customHeight="1">
      <c r="A189" s="249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</row>
    <row r="190" spans="1:33" s="43" customFormat="1" ht="10.5" customHeight="1">
      <c r="A190" s="249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</row>
    <row r="191" spans="1:33" s="43" customFormat="1" ht="10.5" customHeight="1">
      <c r="A191" s="249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</row>
    <row r="192" spans="1:33" s="43" customFormat="1" ht="10.5" customHeight="1">
      <c r="A192" s="249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</row>
    <row r="193" spans="1:35" s="43" customFormat="1" ht="10.5" customHeight="1">
      <c r="A193" s="249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</row>
    <row r="194" spans="1:35" s="43" customFormat="1" ht="10.5" customHeight="1">
      <c r="A194" s="249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</row>
    <row r="195" spans="1:35" s="43" customFormat="1" ht="10.5" customHeight="1">
      <c r="A195" s="249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</row>
    <row r="196" spans="1:35" s="43" customFormat="1" ht="10.5" customHeight="1">
      <c r="A196" s="249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</row>
    <row r="197" spans="1:35" s="43" customFormat="1" ht="10.5" customHeight="1">
      <c r="A197" s="249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</row>
    <row r="198" spans="1:35" s="255" customFormat="1" ht="23.25" customHeight="1">
      <c r="A198" s="928" t="s">
        <v>335</v>
      </c>
      <c r="B198" s="929"/>
      <c r="C198" s="929"/>
      <c r="D198" s="929"/>
      <c r="E198" s="929"/>
      <c r="F198" s="929"/>
      <c r="G198" s="929"/>
      <c r="H198" s="929"/>
      <c r="I198" s="929"/>
      <c r="J198" s="929"/>
      <c r="K198" s="929"/>
      <c r="L198" s="929"/>
      <c r="M198" s="929"/>
      <c r="N198" s="929"/>
      <c r="O198" s="929"/>
      <c r="P198" s="929"/>
      <c r="Q198" s="929"/>
      <c r="R198" s="929"/>
      <c r="S198" s="929"/>
      <c r="T198" s="929"/>
      <c r="U198" s="930"/>
    </row>
    <row r="199" spans="1:35" ht="5.0999999999999996" customHeight="1" thickBo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</row>
    <row r="200" spans="1:35" ht="33.75" customHeight="1">
      <c r="A200" s="967" t="s">
        <v>163</v>
      </c>
      <c r="B200" s="996" t="s">
        <v>49</v>
      </c>
      <c r="C200" s="925"/>
      <c r="D200" s="920" t="s">
        <v>174</v>
      </c>
      <c r="E200" s="997" t="s">
        <v>184</v>
      </c>
      <c r="F200" s="926" t="s">
        <v>176</v>
      </c>
      <c r="G200" s="926" t="s">
        <v>177</v>
      </c>
      <c r="H200" s="926" t="s">
        <v>178</v>
      </c>
      <c r="I200" s="926" t="s">
        <v>185</v>
      </c>
      <c r="J200" s="943" t="s">
        <v>161</v>
      </c>
      <c r="K200" s="944"/>
      <c r="L200" s="944"/>
      <c r="M200" s="922" t="s">
        <v>183</v>
      </c>
      <c r="N200" s="918"/>
      <c r="O200" s="984" t="s">
        <v>155</v>
      </c>
      <c r="P200" s="939" t="s">
        <v>175</v>
      </c>
      <c r="Q200" s="940"/>
      <c r="R200" s="964" t="s">
        <v>182</v>
      </c>
      <c r="S200" s="934" t="s">
        <v>164</v>
      </c>
      <c r="T200" s="935"/>
      <c r="U200" s="937" t="s">
        <v>315</v>
      </c>
    </row>
    <row r="201" spans="1:35" ht="24" customHeight="1">
      <c r="A201" s="968"/>
      <c r="B201" s="616" t="s">
        <v>172</v>
      </c>
      <c r="C201" s="532" t="s">
        <v>154</v>
      </c>
      <c r="D201" s="921"/>
      <c r="E201" s="998"/>
      <c r="F201" s="927"/>
      <c r="G201" s="927"/>
      <c r="H201" s="927"/>
      <c r="I201" s="927"/>
      <c r="J201" s="620" t="s">
        <v>179</v>
      </c>
      <c r="K201" s="620" t="s">
        <v>180</v>
      </c>
      <c r="L201" s="621" t="s">
        <v>181</v>
      </c>
      <c r="M201" s="626" t="s">
        <v>172</v>
      </c>
      <c r="N201" s="544" t="s">
        <v>154</v>
      </c>
      <c r="O201" s="985"/>
      <c r="P201" s="334" t="s">
        <v>172</v>
      </c>
      <c r="Q201" s="325" t="s">
        <v>154</v>
      </c>
      <c r="R201" s="965"/>
      <c r="S201" s="567" t="s">
        <v>173</v>
      </c>
      <c r="T201" s="568" t="s">
        <v>154</v>
      </c>
      <c r="U201" s="938"/>
    </row>
    <row r="202" spans="1:35" ht="12.75" customHeight="1" thickBot="1">
      <c r="A202" s="969"/>
      <c r="B202" s="617" t="s">
        <v>82</v>
      </c>
      <c r="C202" s="584" t="s">
        <v>165</v>
      </c>
      <c r="D202" s="618" t="s">
        <v>166</v>
      </c>
      <c r="E202" s="623" t="s">
        <v>87</v>
      </c>
      <c r="F202" s="623" t="s">
        <v>79</v>
      </c>
      <c r="G202" s="623" t="s">
        <v>80</v>
      </c>
      <c r="H202" s="623" t="s">
        <v>153</v>
      </c>
      <c r="I202" s="623" t="s">
        <v>160</v>
      </c>
      <c r="J202" s="623" t="s">
        <v>162</v>
      </c>
      <c r="K202" s="623" t="s">
        <v>83</v>
      </c>
      <c r="L202" s="623" t="s">
        <v>186</v>
      </c>
      <c r="M202" s="627" t="s">
        <v>187</v>
      </c>
      <c r="N202" s="623" t="s">
        <v>81</v>
      </c>
      <c r="O202" s="628" t="s">
        <v>188</v>
      </c>
      <c r="P202" s="360" t="s">
        <v>85</v>
      </c>
      <c r="Q202" s="346" t="s">
        <v>189</v>
      </c>
      <c r="R202" s="605" t="s">
        <v>190</v>
      </c>
      <c r="S202" s="608" t="s">
        <v>191</v>
      </c>
      <c r="T202" s="609" t="s">
        <v>192</v>
      </c>
      <c r="U202" s="610" t="s">
        <v>193</v>
      </c>
    </row>
    <row r="203" spans="1:35" ht="23.25" customHeight="1" thickBot="1">
      <c r="A203" s="615" t="s">
        <v>196</v>
      </c>
      <c r="B203" s="619">
        <f>SUM(B204:B204)</f>
        <v>520</v>
      </c>
      <c r="C203" s="619">
        <f>SUM(C204:C204)</f>
        <v>13</v>
      </c>
      <c r="D203" s="588">
        <f>SUM(D204:D204)</f>
        <v>533</v>
      </c>
      <c r="E203" s="600">
        <f t="shared" ref="E203:M203" si="4">E204</f>
        <v>12</v>
      </c>
      <c r="F203" s="600">
        <f t="shared" si="4"/>
        <v>7</v>
      </c>
      <c r="G203" s="600">
        <f t="shared" si="4"/>
        <v>0</v>
      </c>
      <c r="H203" s="600">
        <f t="shared" si="4"/>
        <v>0</v>
      </c>
      <c r="I203" s="600">
        <f t="shared" si="4"/>
        <v>3</v>
      </c>
      <c r="J203" s="600">
        <f t="shared" si="4"/>
        <v>21</v>
      </c>
      <c r="K203" s="600">
        <f t="shared" si="4"/>
        <v>5</v>
      </c>
      <c r="L203" s="600">
        <f t="shared" si="4"/>
        <v>6</v>
      </c>
      <c r="M203" s="594">
        <f t="shared" si="4"/>
        <v>54</v>
      </c>
      <c r="N203" s="625">
        <v>0</v>
      </c>
      <c r="O203" s="629">
        <f t="shared" ref="O203:U203" si="5">SUM(O204:O204)</f>
        <v>56</v>
      </c>
      <c r="P203" s="364">
        <f t="shared" si="5"/>
        <v>12</v>
      </c>
      <c r="Q203" s="347">
        <f t="shared" si="5"/>
        <v>5</v>
      </c>
      <c r="R203" s="630">
        <f t="shared" si="5"/>
        <v>17</v>
      </c>
      <c r="S203" s="632">
        <f t="shared" si="5"/>
        <v>454</v>
      </c>
      <c r="T203" s="633">
        <f t="shared" si="5"/>
        <v>6</v>
      </c>
      <c r="U203" s="634">
        <f t="shared" si="5"/>
        <v>460</v>
      </c>
    </row>
    <row r="204" spans="1:35" s="251" customFormat="1" ht="19.5" customHeight="1">
      <c r="A204" s="615" t="s">
        <v>312</v>
      </c>
      <c r="B204" s="589">
        <v>520</v>
      </c>
      <c r="C204" s="590">
        <v>13</v>
      </c>
      <c r="D204" s="591">
        <f>SUM(B204:C204)</f>
        <v>533</v>
      </c>
      <c r="E204" s="600">
        <v>12</v>
      </c>
      <c r="F204" s="601">
        <v>7</v>
      </c>
      <c r="G204" s="601">
        <v>0</v>
      </c>
      <c r="H204" s="601">
        <v>0</v>
      </c>
      <c r="I204" s="601">
        <v>3</v>
      </c>
      <c r="J204" s="601">
        <v>21</v>
      </c>
      <c r="K204" s="601">
        <v>5</v>
      </c>
      <c r="L204" s="602">
        <v>6</v>
      </c>
      <c r="M204" s="597">
        <f>SUM(E204:L204)</f>
        <v>54</v>
      </c>
      <c r="N204" s="604">
        <v>2</v>
      </c>
      <c r="O204" s="597">
        <f>SUM(M204:N204)</f>
        <v>56</v>
      </c>
      <c r="P204" s="336">
        <v>12</v>
      </c>
      <c r="Q204" s="344">
        <v>5</v>
      </c>
      <c r="R204" s="607">
        <f>SUM(P204:Q204)</f>
        <v>17</v>
      </c>
      <c r="S204" s="611">
        <f>+B204-M204-P204</f>
        <v>454</v>
      </c>
      <c r="T204" s="633">
        <f>+C204-N204-Q204</f>
        <v>6</v>
      </c>
      <c r="U204" s="614">
        <f>D204-O204-R204</f>
        <v>460</v>
      </c>
      <c r="V204" s="385"/>
      <c r="W204" s="252"/>
      <c r="X204" s="252"/>
      <c r="Y204" s="252"/>
      <c r="Z204" s="252"/>
      <c r="AA204" s="252"/>
      <c r="AB204" s="252"/>
      <c r="AC204" s="252"/>
      <c r="AD204" s="252"/>
      <c r="AE204" s="252"/>
      <c r="AF204" s="252"/>
      <c r="AG204" s="252"/>
    </row>
    <row r="205" spans="1:35" s="43" customFormat="1" ht="12.75" customHeight="1" thickBot="1">
      <c r="A205" s="1001" t="s">
        <v>333</v>
      </c>
      <c r="B205" s="1002"/>
      <c r="C205" s="1002"/>
      <c r="D205" s="1002"/>
      <c r="E205" s="1002"/>
      <c r="F205" s="1002"/>
      <c r="G205" s="1002"/>
      <c r="H205" s="1002"/>
      <c r="I205" s="1002"/>
      <c r="J205" s="1002"/>
      <c r="K205" s="1002"/>
      <c r="L205" s="1002"/>
      <c r="M205" s="1002"/>
      <c r="N205" s="1002"/>
      <c r="O205" s="1002"/>
      <c r="P205" s="1002"/>
      <c r="Q205" s="1002"/>
      <c r="R205" s="1002"/>
      <c r="S205" s="1002"/>
      <c r="T205" s="1002"/>
      <c r="U205" s="1003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</row>
    <row r="206" spans="1:35" s="265" customFormat="1" ht="13.15" customHeight="1">
      <c r="A206" s="263"/>
      <c r="B206" s="261"/>
      <c r="C206" s="290"/>
      <c r="D206" s="261"/>
      <c r="E206" s="261"/>
      <c r="F206" s="261"/>
      <c r="G206" s="261"/>
      <c r="H206" s="264"/>
      <c r="I206" s="264"/>
      <c r="J206" s="264"/>
      <c r="K206" s="264"/>
      <c r="L206" s="264"/>
      <c r="M206" s="264"/>
      <c r="N206" s="264"/>
      <c r="O206" s="264"/>
      <c r="P206" s="264"/>
      <c r="Q206" s="264"/>
      <c r="R206" s="264"/>
      <c r="T206" s="266"/>
      <c r="U206" s="266"/>
      <c r="V206" s="264"/>
      <c r="W206" s="264"/>
      <c r="X206" s="266"/>
      <c r="Y206" s="266"/>
      <c r="Z206" s="266"/>
      <c r="AA206" s="266"/>
      <c r="AB206" s="266"/>
      <c r="AC206" s="266"/>
      <c r="AD206" s="266"/>
      <c r="AE206" s="266"/>
      <c r="AF206" s="266"/>
      <c r="AG206" s="266"/>
      <c r="AH206" s="266"/>
      <c r="AI206" s="266"/>
    </row>
    <row r="207" spans="1:35" s="43" customFormat="1" ht="10.5" customHeight="1">
      <c r="A207" s="249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</row>
    <row r="208" spans="1:35" s="43" customFormat="1" ht="10.5" customHeight="1">
      <c r="A208" s="249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</row>
    <row r="209" spans="1:33" s="43" customFormat="1" ht="10.5" customHeight="1">
      <c r="A209" s="249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</row>
    <row r="210" spans="1:33" s="43" customFormat="1" ht="10.5" customHeight="1">
      <c r="A210" s="249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</row>
    <row r="211" spans="1:33" s="43" customFormat="1" ht="10.5" customHeight="1">
      <c r="A211" s="249"/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</row>
    <row r="212" spans="1:33" s="43" customFormat="1" ht="10.5" customHeight="1">
      <c r="A212" s="249"/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</row>
    <row r="213" spans="1:33" s="43" customFormat="1" ht="10.5" customHeight="1">
      <c r="A213" s="249"/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</row>
    <row r="214" spans="1:33" s="43" customFormat="1" ht="10.5" customHeight="1">
      <c r="A214" s="249"/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</row>
    <row r="215" spans="1:33" s="43" customFormat="1" ht="10.5" customHeight="1">
      <c r="A215" s="249"/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</row>
    <row r="216" spans="1:33" s="43" customFormat="1" ht="10.5" customHeight="1">
      <c r="A216" s="249"/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</row>
    <row r="217" spans="1:33" s="43" customFormat="1" ht="10.5" customHeight="1">
      <c r="A217" s="249"/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</row>
    <row r="218" spans="1:33" s="43" customFormat="1" ht="10.5" customHeight="1">
      <c r="A218" s="249"/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</row>
    <row r="219" spans="1:33" s="43" customFormat="1" ht="10.5" customHeight="1">
      <c r="A219" s="249"/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</row>
    <row r="220" spans="1:33" s="43" customFormat="1" ht="10.5" customHeight="1">
      <c r="A220" s="249"/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</row>
    <row r="221" spans="1:33" s="43" customFormat="1" ht="10.5" customHeight="1">
      <c r="A221" s="249"/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</row>
    <row r="222" spans="1:33" s="43" customFormat="1" ht="10.5" customHeight="1">
      <c r="A222" s="249"/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</row>
    <row r="223" spans="1:33" s="43" customFormat="1" ht="10.5" customHeight="1">
      <c r="A223" s="249"/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</row>
    <row r="224" spans="1:33" s="43" customFormat="1" ht="10.5" customHeight="1">
      <c r="A224" s="249"/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</row>
    <row r="225" spans="1:33" s="43" customFormat="1" ht="10.5" customHeight="1">
      <c r="A225" s="249"/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</row>
    <row r="226" spans="1:33" s="43" customFormat="1" ht="10.5" customHeight="1">
      <c r="A226" s="249"/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</row>
    <row r="227" spans="1:33" s="43" customFormat="1" ht="10.5" customHeight="1">
      <c r="A227" s="249"/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</row>
    <row r="228" spans="1:33" s="43" customFormat="1" ht="10.5" customHeight="1">
      <c r="A228" s="249"/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</row>
    <row r="229" spans="1:33" s="43" customFormat="1" ht="10.5" customHeight="1">
      <c r="A229" s="249"/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</row>
    <row r="230" spans="1:33" s="43" customFormat="1" ht="10.5" customHeight="1">
      <c r="A230" s="249"/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</row>
    <row r="231" spans="1:33" s="254" customFormat="1" ht="26.25" customHeight="1">
      <c r="A231" s="978" t="s">
        <v>152</v>
      </c>
      <c r="B231" s="979"/>
      <c r="C231" s="979"/>
      <c r="D231" s="979"/>
      <c r="E231" s="979"/>
      <c r="F231" s="979"/>
      <c r="G231" s="979"/>
      <c r="H231" s="979"/>
      <c r="I231" s="979"/>
      <c r="J231" s="979"/>
      <c r="K231" s="979"/>
      <c r="L231" s="979"/>
      <c r="M231" s="979"/>
      <c r="N231" s="979"/>
      <c r="O231" s="979"/>
      <c r="P231" s="979"/>
      <c r="Q231" s="979"/>
      <c r="R231" s="979"/>
      <c r="S231" s="979"/>
      <c r="T231" s="979"/>
      <c r="U231" s="980"/>
    </row>
    <row r="232" spans="1:33" s="254" customFormat="1" ht="27" customHeight="1">
      <c r="A232" s="981" t="s">
        <v>151</v>
      </c>
      <c r="B232" s="982"/>
      <c r="C232" s="982"/>
      <c r="D232" s="982"/>
      <c r="E232" s="982"/>
      <c r="F232" s="982"/>
      <c r="G232" s="982"/>
      <c r="H232" s="982"/>
      <c r="I232" s="982"/>
      <c r="J232" s="982"/>
      <c r="K232" s="982"/>
      <c r="L232" s="982"/>
      <c r="M232" s="982"/>
      <c r="N232" s="982"/>
      <c r="O232" s="982"/>
      <c r="P232" s="982"/>
      <c r="Q232" s="982"/>
      <c r="R232" s="982"/>
      <c r="S232" s="982"/>
      <c r="T232" s="982"/>
      <c r="U232" s="983"/>
    </row>
    <row r="233" spans="1:33" s="254" customFormat="1" ht="5.25" customHeight="1">
      <c r="A233" s="256"/>
      <c r="B233" s="256"/>
      <c r="C233" s="289"/>
      <c r="D233" s="256"/>
      <c r="E233" s="256"/>
      <c r="F233" s="256"/>
      <c r="G233" s="256"/>
      <c r="H233" s="256"/>
      <c r="I233" s="256"/>
      <c r="J233" s="256"/>
      <c r="K233" s="256"/>
      <c r="L233" s="256"/>
      <c r="M233" s="324"/>
      <c r="N233" s="324"/>
      <c r="O233" s="256"/>
      <c r="P233" s="324" t="s">
        <v>275</v>
      </c>
      <c r="Q233" s="324"/>
      <c r="R233" s="256"/>
      <c r="S233" s="343"/>
    </row>
    <row r="234" spans="1:33" s="255" customFormat="1" ht="23.25" customHeight="1">
      <c r="A234" s="928" t="s">
        <v>338</v>
      </c>
      <c r="B234" s="929"/>
      <c r="C234" s="929"/>
      <c r="D234" s="929"/>
      <c r="E234" s="929"/>
      <c r="F234" s="929"/>
      <c r="G234" s="929"/>
      <c r="H234" s="929"/>
      <c r="I234" s="929"/>
      <c r="J234" s="929"/>
      <c r="K234" s="929"/>
      <c r="L234" s="929"/>
      <c r="M234" s="929"/>
      <c r="N234" s="929"/>
      <c r="O234" s="929"/>
      <c r="P234" s="929"/>
      <c r="Q234" s="929"/>
      <c r="R234" s="929"/>
      <c r="S234" s="929"/>
      <c r="T234" s="929"/>
      <c r="U234" s="930"/>
    </row>
    <row r="235" spans="1:33" ht="5.0999999999999996" customHeight="1" thickBo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</row>
    <row r="236" spans="1:33" ht="33.75" customHeight="1">
      <c r="A236" s="992" t="s">
        <v>163</v>
      </c>
      <c r="B236" s="924" t="s">
        <v>49</v>
      </c>
      <c r="C236" s="925"/>
      <c r="D236" s="959" t="s">
        <v>174</v>
      </c>
      <c r="E236" s="922" t="s">
        <v>184</v>
      </c>
      <c r="F236" s="918" t="s">
        <v>176</v>
      </c>
      <c r="G236" s="918" t="s">
        <v>177</v>
      </c>
      <c r="H236" s="918" t="s">
        <v>178</v>
      </c>
      <c r="I236" s="918" t="s">
        <v>185</v>
      </c>
      <c r="J236" s="918" t="s">
        <v>161</v>
      </c>
      <c r="K236" s="918"/>
      <c r="L236" s="963"/>
      <c r="M236" s="931" t="s">
        <v>183</v>
      </c>
      <c r="N236" s="918"/>
      <c r="O236" s="932" t="s">
        <v>155</v>
      </c>
      <c r="P236" s="939" t="s">
        <v>175</v>
      </c>
      <c r="Q236" s="940"/>
      <c r="R236" s="964" t="s">
        <v>182</v>
      </c>
      <c r="S236" s="934" t="s">
        <v>164</v>
      </c>
      <c r="T236" s="935"/>
      <c r="U236" s="937" t="s">
        <v>315</v>
      </c>
    </row>
    <row r="237" spans="1:33" ht="24" customHeight="1">
      <c r="A237" s="993"/>
      <c r="B237" s="531" t="s">
        <v>172</v>
      </c>
      <c r="C237" s="532" t="s">
        <v>154</v>
      </c>
      <c r="D237" s="960"/>
      <c r="E237" s="923"/>
      <c r="F237" s="919"/>
      <c r="G237" s="919"/>
      <c r="H237" s="919"/>
      <c r="I237" s="919"/>
      <c r="J237" s="544" t="s">
        <v>179</v>
      </c>
      <c r="K237" s="544" t="s">
        <v>180</v>
      </c>
      <c r="L237" s="653" t="s">
        <v>181</v>
      </c>
      <c r="M237" s="650" t="s">
        <v>172</v>
      </c>
      <c r="N237" s="544" t="s">
        <v>154</v>
      </c>
      <c r="O237" s="933"/>
      <c r="P237" s="334" t="s">
        <v>172</v>
      </c>
      <c r="Q237" s="325" t="s">
        <v>154</v>
      </c>
      <c r="R237" s="965"/>
      <c r="S237" s="567" t="s">
        <v>173</v>
      </c>
      <c r="T237" s="568" t="s">
        <v>154</v>
      </c>
      <c r="U237" s="938"/>
    </row>
    <row r="238" spans="1:33" ht="12.75" customHeight="1" thickBot="1">
      <c r="A238" s="999"/>
      <c r="B238" s="583" t="s">
        <v>82</v>
      </c>
      <c r="C238" s="584" t="s">
        <v>165</v>
      </c>
      <c r="D238" s="585" t="s">
        <v>166</v>
      </c>
      <c r="E238" s="598" t="s">
        <v>87</v>
      </c>
      <c r="F238" s="599" t="s">
        <v>79</v>
      </c>
      <c r="G238" s="599" t="s">
        <v>80</v>
      </c>
      <c r="H238" s="599" t="s">
        <v>153</v>
      </c>
      <c r="I238" s="599" t="s">
        <v>160</v>
      </c>
      <c r="J238" s="599" t="s">
        <v>162</v>
      </c>
      <c r="K238" s="599" t="s">
        <v>83</v>
      </c>
      <c r="L238" s="654" t="s">
        <v>186</v>
      </c>
      <c r="M238" s="651" t="s">
        <v>187</v>
      </c>
      <c r="N238" s="599" t="s">
        <v>81</v>
      </c>
      <c r="O238" s="631" t="s">
        <v>188</v>
      </c>
      <c r="P238" s="348" t="s">
        <v>85</v>
      </c>
      <c r="Q238" s="346" t="s">
        <v>189</v>
      </c>
      <c r="R238" s="605" t="s">
        <v>190</v>
      </c>
      <c r="S238" s="608" t="s">
        <v>191</v>
      </c>
      <c r="T238" s="609" t="s">
        <v>192</v>
      </c>
      <c r="U238" s="610" t="s">
        <v>193</v>
      </c>
    </row>
    <row r="239" spans="1:33" ht="22.5" customHeight="1">
      <c r="A239" s="636" t="s">
        <v>168</v>
      </c>
      <c r="B239" s="643">
        <f t="shared" ref="B239:U239" si="6">SUM(B240:B248)</f>
        <v>4507</v>
      </c>
      <c r="C239" s="643">
        <f t="shared" si="6"/>
        <v>2619</v>
      </c>
      <c r="D239" s="643">
        <f t="shared" si="6"/>
        <v>7126</v>
      </c>
      <c r="E239" s="639">
        <f t="shared" si="6"/>
        <v>246</v>
      </c>
      <c r="F239" s="639">
        <f t="shared" si="6"/>
        <v>325</v>
      </c>
      <c r="G239" s="639">
        <f t="shared" si="6"/>
        <v>1</v>
      </c>
      <c r="H239" s="639">
        <f t="shared" si="6"/>
        <v>0</v>
      </c>
      <c r="I239" s="639">
        <f t="shared" si="6"/>
        <v>60</v>
      </c>
      <c r="J239" s="639">
        <f t="shared" si="6"/>
        <v>17</v>
      </c>
      <c r="K239" s="639">
        <f t="shared" si="6"/>
        <v>3</v>
      </c>
      <c r="L239" s="639">
        <f t="shared" si="6"/>
        <v>9</v>
      </c>
      <c r="M239" s="638">
        <f t="shared" si="6"/>
        <v>661</v>
      </c>
      <c r="N239" s="639">
        <f t="shared" si="6"/>
        <v>47</v>
      </c>
      <c r="O239" s="638">
        <f t="shared" si="6"/>
        <v>708</v>
      </c>
      <c r="P239" s="349">
        <f t="shared" si="6"/>
        <v>403</v>
      </c>
      <c r="Q239" s="349">
        <f t="shared" si="6"/>
        <v>538</v>
      </c>
      <c r="R239" s="656">
        <f t="shared" si="6"/>
        <v>941</v>
      </c>
      <c r="S239" s="658">
        <f t="shared" si="6"/>
        <v>3443</v>
      </c>
      <c r="T239" s="658">
        <f t="shared" si="6"/>
        <v>2034</v>
      </c>
      <c r="U239" s="658">
        <f t="shared" si="6"/>
        <v>5477</v>
      </c>
    </row>
    <row r="240" spans="1:33" s="385" customFormat="1" ht="19.5" customHeight="1">
      <c r="A240" s="579" t="s">
        <v>203</v>
      </c>
      <c r="B240" s="589">
        <v>744</v>
      </c>
      <c r="C240" s="590">
        <v>516</v>
      </c>
      <c r="D240" s="591">
        <f t="shared" ref="D240:D248" si="7">SUM(B240:C240)</f>
        <v>1260</v>
      </c>
      <c r="E240" s="600">
        <v>1</v>
      </c>
      <c r="F240" s="601">
        <v>152</v>
      </c>
      <c r="G240" s="601">
        <v>0</v>
      </c>
      <c r="H240" s="601">
        <v>0</v>
      </c>
      <c r="I240" s="601">
        <v>0</v>
      </c>
      <c r="J240" s="601">
        <v>0</v>
      </c>
      <c r="K240" s="601">
        <v>0</v>
      </c>
      <c r="L240" s="602">
        <v>0</v>
      </c>
      <c r="M240" s="597">
        <f t="shared" ref="M240:M248" si="8">SUM(E240:L240)</f>
        <v>153</v>
      </c>
      <c r="N240" s="604">
        <v>1</v>
      </c>
      <c r="O240" s="597">
        <f t="shared" ref="O240:O248" si="9">SUM(M240:N240)</f>
        <v>154</v>
      </c>
      <c r="P240" s="383">
        <v>400</v>
      </c>
      <c r="Q240" s="387">
        <v>515</v>
      </c>
      <c r="R240" s="607">
        <f t="shared" ref="R240:R248" si="10">SUM(P240:Q240)</f>
        <v>915</v>
      </c>
      <c r="S240" s="611">
        <f t="shared" ref="S240:S248" si="11">+B240-M240-P240</f>
        <v>191</v>
      </c>
      <c r="T240" s="613">
        <f>C240-N240-Q240</f>
        <v>0</v>
      </c>
      <c r="U240" s="614">
        <f t="shared" ref="U240:U248" si="12">+S240+T240</f>
        <v>191</v>
      </c>
    </row>
    <row r="241" spans="1:33" s="251" customFormat="1" ht="19.5" customHeight="1">
      <c r="A241" s="579" t="s">
        <v>294</v>
      </c>
      <c r="B241" s="589">
        <v>206</v>
      </c>
      <c r="C241" s="590">
        <v>4</v>
      </c>
      <c r="D241" s="591">
        <f t="shared" si="7"/>
        <v>210</v>
      </c>
      <c r="E241" s="600">
        <v>109</v>
      </c>
      <c r="F241" s="601">
        <v>15</v>
      </c>
      <c r="G241" s="601">
        <v>0</v>
      </c>
      <c r="H241" s="601">
        <v>0</v>
      </c>
      <c r="I241" s="601">
        <v>0</v>
      </c>
      <c r="J241" s="601">
        <v>5</v>
      </c>
      <c r="K241" s="601">
        <v>1</v>
      </c>
      <c r="L241" s="602">
        <v>0</v>
      </c>
      <c r="M241" s="597">
        <f t="shared" si="8"/>
        <v>130</v>
      </c>
      <c r="N241" s="604">
        <v>1</v>
      </c>
      <c r="O241" s="597">
        <f t="shared" si="9"/>
        <v>131</v>
      </c>
      <c r="P241" s="336">
        <v>0</v>
      </c>
      <c r="Q241" s="344">
        <v>3</v>
      </c>
      <c r="R241" s="607">
        <f t="shared" si="10"/>
        <v>3</v>
      </c>
      <c r="S241" s="611">
        <f t="shared" si="11"/>
        <v>76</v>
      </c>
      <c r="T241" s="613">
        <f t="shared" ref="T241:T248" si="13">+C241-N241-Q241</f>
        <v>0</v>
      </c>
      <c r="U241" s="614">
        <f t="shared" si="12"/>
        <v>76</v>
      </c>
      <c r="V241" s="385"/>
      <c r="W241" s="252"/>
      <c r="X241" s="252"/>
      <c r="Y241" s="252"/>
      <c r="Z241" s="252"/>
      <c r="AA241" s="252"/>
      <c r="AB241" s="252"/>
      <c r="AC241" s="252"/>
      <c r="AD241" s="252"/>
      <c r="AE241" s="252"/>
      <c r="AF241" s="252"/>
      <c r="AG241" s="252"/>
    </row>
    <row r="242" spans="1:33" s="251" customFormat="1" ht="19.5" customHeight="1">
      <c r="A242" s="579" t="s">
        <v>198</v>
      </c>
      <c r="B242" s="589">
        <v>548</v>
      </c>
      <c r="C242" s="590">
        <v>273</v>
      </c>
      <c r="D242" s="591">
        <f t="shared" si="7"/>
        <v>821</v>
      </c>
      <c r="E242" s="600">
        <v>13</v>
      </c>
      <c r="F242" s="601">
        <v>13</v>
      </c>
      <c r="G242" s="601">
        <v>0</v>
      </c>
      <c r="H242" s="601">
        <v>0</v>
      </c>
      <c r="I242" s="601">
        <v>10</v>
      </c>
      <c r="J242" s="601">
        <v>4</v>
      </c>
      <c r="K242" s="601">
        <v>0</v>
      </c>
      <c r="L242" s="602">
        <v>0</v>
      </c>
      <c r="M242" s="597">
        <f t="shared" si="8"/>
        <v>40</v>
      </c>
      <c r="N242" s="604">
        <v>2</v>
      </c>
      <c r="O242" s="597">
        <f t="shared" si="9"/>
        <v>42</v>
      </c>
      <c r="P242" s="336">
        <v>0</v>
      </c>
      <c r="Q242" s="344">
        <v>0</v>
      </c>
      <c r="R242" s="607">
        <f t="shared" si="10"/>
        <v>0</v>
      </c>
      <c r="S242" s="611">
        <f t="shared" si="11"/>
        <v>508</v>
      </c>
      <c r="T242" s="613">
        <f t="shared" si="13"/>
        <v>271</v>
      </c>
      <c r="U242" s="614">
        <f t="shared" si="12"/>
        <v>779</v>
      </c>
      <c r="V242" s="252"/>
      <c r="W242" s="252"/>
      <c r="X242" s="252"/>
      <c r="Y242" s="252"/>
      <c r="Z242" s="252"/>
      <c r="AA242" s="252"/>
      <c r="AB242" s="252"/>
      <c r="AC242" s="252"/>
      <c r="AD242" s="252"/>
      <c r="AE242" s="252"/>
      <c r="AF242" s="252"/>
      <c r="AG242" s="252"/>
    </row>
    <row r="243" spans="1:33" s="251" customFormat="1" ht="19.5" customHeight="1">
      <c r="A243" s="579" t="s">
        <v>199</v>
      </c>
      <c r="B243" s="589">
        <v>660</v>
      </c>
      <c r="C243" s="590">
        <v>229</v>
      </c>
      <c r="D243" s="591">
        <f t="shared" si="7"/>
        <v>889</v>
      </c>
      <c r="E243" s="600">
        <v>24</v>
      </c>
      <c r="F243" s="601">
        <v>10</v>
      </c>
      <c r="G243" s="601">
        <v>0</v>
      </c>
      <c r="H243" s="601">
        <v>0</v>
      </c>
      <c r="I243" s="601">
        <v>7</v>
      </c>
      <c r="J243" s="601">
        <v>0</v>
      </c>
      <c r="K243" s="601">
        <v>1</v>
      </c>
      <c r="L243" s="602">
        <v>2</v>
      </c>
      <c r="M243" s="597">
        <f t="shared" si="8"/>
        <v>44</v>
      </c>
      <c r="N243" s="604">
        <v>6</v>
      </c>
      <c r="O243" s="597">
        <f t="shared" si="9"/>
        <v>50</v>
      </c>
      <c r="P243" s="336">
        <v>2</v>
      </c>
      <c r="Q243" s="344">
        <v>1</v>
      </c>
      <c r="R243" s="607">
        <f t="shared" si="10"/>
        <v>3</v>
      </c>
      <c r="S243" s="611">
        <f t="shared" si="11"/>
        <v>614</v>
      </c>
      <c r="T243" s="613">
        <f t="shared" si="13"/>
        <v>222</v>
      </c>
      <c r="U243" s="614">
        <f t="shared" si="12"/>
        <v>836</v>
      </c>
      <c r="W243" s="252"/>
      <c r="X243" s="252"/>
      <c r="Y243" s="252"/>
      <c r="Z243" s="252"/>
      <c r="AA243" s="252"/>
      <c r="AB243" s="252"/>
      <c r="AC243" s="252"/>
      <c r="AD243" s="252"/>
      <c r="AE243" s="252"/>
      <c r="AF243" s="252"/>
      <c r="AG243" s="252"/>
    </row>
    <row r="244" spans="1:33" s="251" customFormat="1" ht="19.5" customHeight="1">
      <c r="A244" s="579" t="s">
        <v>200</v>
      </c>
      <c r="B244" s="589">
        <v>464</v>
      </c>
      <c r="C244" s="590">
        <v>177</v>
      </c>
      <c r="D244" s="591">
        <f t="shared" si="7"/>
        <v>641</v>
      </c>
      <c r="E244" s="600">
        <v>31</v>
      </c>
      <c r="F244" s="601">
        <v>9</v>
      </c>
      <c r="G244" s="601">
        <v>0</v>
      </c>
      <c r="H244" s="601">
        <v>0</v>
      </c>
      <c r="I244" s="601">
        <v>13</v>
      </c>
      <c r="J244" s="601">
        <v>1</v>
      </c>
      <c r="K244" s="601">
        <v>0</v>
      </c>
      <c r="L244" s="602">
        <v>2</v>
      </c>
      <c r="M244" s="597">
        <f t="shared" si="8"/>
        <v>56</v>
      </c>
      <c r="N244" s="604">
        <v>2</v>
      </c>
      <c r="O244" s="597">
        <f t="shared" si="9"/>
        <v>58</v>
      </c>
      <c r="P244" s="336">
        <v>0</v>
      </c>
      <c r="Q244" s="344">
        <v>1</v>
      </c>
      <c r="R244" s="607">
        <f t="shared" si="10"/>
        <v>1</v>
      </c>
      <c r="S244" s="611">
        <f t="shared" si="11"/>
        <v>408</v>
      </c>
      <c r="T244" s="613">
        <f t="shared" si="13"/>
        <v>174</v>
      </c>
      <c r="U244" s="614">
        <f t="shared" si="12"/>
        <v>582</v>
      </c>
      <c r="W244" s="252"/>
      <c r="X244" s="252"/>
      <c r="Y244" s="252"/>
      <c r="Z244" s="252"/>
      <c r="AA244" s="252"/>
      <c r="AB244" s="252"/>
      <c r="AC244" s="252"/>
      <c r="AD244" s="252"/>
      <c r="AE244" s="252"/>
      <c r="AF244" s="252"/>
      <c r="AG244" s="252"/>
    </row>
    <row r="245" spans="1:33" s="251" customFormat="1" ht="19.5" customHeight="1">
      <c r="A245" s="579" t="s">
        <v>244</v>
      </c>
      <c r="B245" s="589">
        <v>319</v>
      </c>
      <c r="C245" s="590">
        <v>361</v>
      </c>
      <c r="D245" s="591">
        <f t="shared" si="7"/>
        <v>680</v>
      </c>
      <c r="E245" s="600">
        <v>2</v>
      </c>
      <c r="F245" s="601">
        <v>51</v>
      </c>
      <c r="G245" s="601">
        <v>0</v>
      </c>
      <c r="H245" s="601">
        <v>0</v>
      </c>
      <c r="I245" s="601">
        <v>1</v>
      </c>
      <c r="J245" s="601">
        <v>2</v>
      </c>
      <c r="K245" s="601">
        <v>0</v>
      </c>
      <c r="L245" s="602">
        <v>0</v>
      </c>
      <c r="M245" s="597">
        <f t="shared" si="8"/>
        <v>56</v>
      </c>
      <c r="N245" s="604">
        <v>15</v>
      </c>
      <c r="O245" s="597">
        <f t="shared" si="9"/>
        <v>71</v>
      </c>
      <c r="P245" s="336">
        <v>1</v>
      </c>
      <c r="Q245" s="344">
        <v>14</v>
      </c>
      <c r="R245" s="607">
        <f t="shared" si="10"/>
        <v>15</v>
      </c>
      <c r="S245" s="611">
        <f t="shared" si="11"/>
        <v>262</v>
      </c>
      <c r="T245" s="613">
        <f t="shared" si="13"/>
        <v>332</v>
      </c>
      <c r="U245" s="614">
        <f t="shared" si="12"/>
        <v>594</v>
      </c>
      <c r="V245" s="385"/>
      <c r="W245" s="252"/>
      <c r="X245" s="252"/>
      <c r="Y245" s="252"/>
      <c r="Z245" s="252"/>
      <c r="AA245" s="252"/>
      <c r="AB245" s="252"/>
      <c r="AC245" s="252"/>
      <c r="AD245" s="252"/>
      <c r="AE245" s="252"/>
      <c r="AF245" s="252"/>
      <c r="AG245" s="252"/>
    </row>
    <row r="246" spans="1:33" s="251" customFormat="1" ht="19.5" customHeight="1">
      <c r="A246" s="579" t="s">
        <v>201</v>
      </c>
      <c r="B246" s="589">
        <v>648</v>
      </c>
      <c r="C246" s="590">
        <v>146</v>
      </c>
      <c r="D246" s="591">
        <f t="shared" si="7"/>
        <v>794</v>
      </c>
      <c r="E246" s="600">
        <v>29</v>
      </c>
      <c r="F246" s="601">
        <v>7</v>
      </c>
      <c r="G246" s="601">
        <v>0</v>
      </c>
      <c r="H246" s="601">
        <v>0</v>
      </c>
      <c r="I246" s="601">
        <v>13</v>
      </c>
      <c r="J246" s="601">
        <v>2</v>
      </c>
      <c r="K246" s="601">
        <v>0</v>
      </c>
      <c r="L246" s="602">
        <v>1</v>
      </c>
      <c r="M246" s="597">
        <f t="shared" si="8"/>
        <v>52</v>
      </c>
      <c r="N246" s="604">
        <v>16</v>
      </c>
      <c r="O246" s="597">
        <f t="shared" si="9"/>
        <v>68</v>
      </c>
      <c r="P246" s="336">
        <v>0</v>
      </c>
      <c r="Q246" s="344">
        <v>4</v>
      </c>
      <c r="R246" s="607">
        <f t="shared" si="10"/>
        <v>4</v>
      </c>
      <c r="S246" s="611">
        <f t="shared" si="11"/>
        <v>596</v>
      </c>
      <c r="T246" s="613">
        <f t="shared" si="13"/>
        <v>126</v>
      </c>
      <c r="U246" s="614">
        <f t="shared" si="12"/>
        <v>722</v>
      </c>
      <c r="W246" s="252"/>
      <c r="X246" s="252"/>
      <c r="Y246" s="252"/>
      <c r="Z246" s="252"/>
      <c r="AA246" s="252"/>
      <c r="AB246" s="252"/>
      <c r="AC246" s="252"/>
      <c r="AD246" s="252"/>
      <c r="AE246" s="252"/>
      <c r="AF246" s="252"/>
      <c r="AG246" s="252"/>
    </row>
    <row r="247" spans="1:33" s="251" customFormat="1" ht="19.5" customHeight="1">
      <c r="A247" s="579" t="s">
        <v>202</v>
      </c>
      <c r="B247" s="589">
        <v>516</v>
      </c>
      <c r="C247" s="590">
        <v>290</v>
      </c>
      <c r="D247" s="591">
        <f t="shared" si="7"/>
        <v>806</v>
      </c>
      <c r="E247" s="600">
        <v>19</v>
      </c>
      <c r="F247" s="601">
        <v>9</v>
      </c>
      <c r="G247" s="601">
        <v>1</v>
      </c>
      <c r="H247" s="601">
        <v>0</v>
      </c>
      <c r="I247" s="601">
        <v>11</v>
      </c>
      <c r="J247" s="601">
        <v>1</v>
      </c>
      <c r="K247" s="601">
        <v>1</v>
      </c>
      <c r="L247" s="602">
        <v>2</v>
      </c>
      <c r="M247" s="597">
        <f t="shared" si="8"/>
        <v>44</v>
      </c>
      <c r="N247" s="604">
        <v>1</v>
      </c>
      <c r="O247" s="597">
        <f t="shared" si="9"/>
        <v>45</v>
      </c>
      <c r="P247" s="336">
        <v>0</v>
      </c>
      <c r="Q247" s="344">
        <v>0</v>
      </c>
      <c r="R247" s="607">
        <f t="shared" si="10"/>
        <v>0</v>
      </c>
      <c r="S247" s="611">
        <f t="shared" si="11"/>
        <v>472</v>
      </c>
      <c r="T247" s="613">
        <f t="shared" si="13"/>
        <v>289</v>
      </c>
      <c r="U247" s="614">
        <f t="shared" si="12"/>
        <v>761</v>
      </c>
      <c r="W247" s="252"/>
      <c r="X247" s="252"/>
      <c r="Y247" s="252"/>
      <c r="Z247" s="252"/>
      <c r="AA247" s="252"/>
      <c r="AB247" s="252"/>
      <c r="AC247" s="252"/>
      <c r="AD247" s="252"/>
      <c r="AE247" s="252"/>
      <c r="AF247" s="252"/>
      <c r="AG247" s="252"/>
    </row>
    <row r="248" spans="1:33" s="251" customFormat="1" ht="19.5" customHeight="1" thickBot="1">
      <c r="A248" s="637" t="s">
        <v>299</v>
      </c>
      <c r="B248" s="644">
        <v>402</v>
      </c>
      <c r="C248" s="645">
        <v>623</v>
      </c>
      <c r="D248" s="646">
        <f t="shared" si="7"/>
        <v>1025</v>
      </c>
      <c r="E248" s="640">
        <v>18</v>
      </c>
      <c r="F248" s="641">
        <v>59</v>
      </c>
      <c r="G248" s="641">
        <v>0</v>
      </c>
      <c r="H248" s="641">
        <v>0</v>
      </c>
      <c r="I248" s="641">
        <v>5</v>
      </c>
      <c r="J248" s="641">
        <v>2</v>
      </c>
      <c r="K248" s="641">
        <v>0</v>
      </c>
      <c r="L248" s="642">
        <v>2</v>
      </c>
      <c r="M248" s="652">
        <f t="shared" si="8"/>
        <v>86</v>
      </c>
      <c r="N248" s="655">
        <v>3</v>
      </c>
      <c r="O248" s="652">
        <f t="shared" si="9"/>
        <v>89</v>
      </c>
      <c r="P248" s="362">
        <v>0</v>
      </c>
      <c r="Q248" s="344">
        <v>0</v>
      </c>
      <c r="R248" s="657">
        <f t="shared" si="10"/>
        <v>0</v>
      </c>
      <c r="S248" s="659">
        <f t="shared" si="11"/>
        <v>316</v>
      </c>
      <c r="T248" s="660">
        <f t="shared" si="13"/>
        <v>620</v>
      </c>
      <c r="U248" s="661">
        <f t="shared" si="12"/>
        <v>936</v>
      </c>
      <c r="V248" s="322"/>
      <c r="W248" s="252"/>
      <c r="X248" s="252"/>
      <c r="Y248" s="252"/>
      <c r="Z248" s="252"/>
      <c r="AA248" s="252"/>
      <c r="AB248" s="252"/>
      <c r="AC248" s="252"/>
      <c r="AD248" s="252"/>
      <c r="AE248" s="252"/>
      <c r="AF248" s="252"/>
      <c r="AG248" s="252"/>
    </row>
    <row r="249" spans="1:33" s="43" customFormat="1" ht="12.75" customHeight="1">
      <c r="A249" s="1005" t="s">
        <v>333</v>
      </c>
      <c r="B249" s="1006"/>
      <c r="C249" s="1006"/>
      <c r="D249" s="1006"/>
      <c r="E249" s="1006"/>
      <c r="F249" s="1006"/>
      <c r="G249" s="1006"/>
      <c r="H249" s="1006"/>
      <c r="I249" s="1006"/>
      <c r="J249" s="1006"/>
      <c r="K249" s="1006"/>
      <c r="L249" s="1006"/>
      <c r="M249" s="1006"/>
      <c r="N249" s="1006"/>
      <c r="O249" s="1006"/>
      <c r="P249" s="1006"/>
      <c r="Q249" s="1006"/>
      <c r="R249" s="1006"/>
      <c r="S249" s="1006"/>
      <c r="T249" s="1006"/>
      <c r="U249" s="1007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</row>
    <row r="250" spans="1:33" s="43" customFormat="1" ht="12.75" customHeight="1">
      <c r="A250" s="269"/>
      <c r="B250" s="274"/>
      <c r="C250" s="286"/>
      <c r="D250" s="274"/>
      <c r="M250" s="323"/>
      <c r="N250" s="323"/>
      <c r="O250" s="274"/>
      <c r="P250" s="323"/>
      <c r="Q250" s="323"/>
      <c r="R250" s="274"/>
      <c r="S250" s="323"/>
      <c r="T250" s="274"/>
      <c r="U250" s="27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</row>
    <row r="251" spans="1:33" s="43" customFormat="1" ht="10.5" customHeight="1">
      <c r="A251" s="995"/>
      <c r="B251" s="995"/>
      <c r="C251" s="995"/>
      <c r="D251" s="995"/>
      <c r="E251" s="995"/>
      <c r="F251" s="995"/>
      <c r="G251" s="250"/>
      <c r="H251" s="250"/>
      <c r="I251" s="250"/>
      <c r="J251" s="250"/>
      <c r="K251" s="250"/>
      <c r="L251" s="250"/>
      <c r="M251" s="250"/>
      <c r="N251" s="250"/>
      <c r="O251" s="250"/>
      <c r="P251" s="250"/>
      <c r="Q251" s="250"/>
      <c r="R251" s="250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</row>
    <row r="252" spans="1:33" s="43" customFormat="1" ht="10.5" customHeight="1">
      <c r="A252" s="249"/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</row>
    <row r="253" spans="1:33" s="43" customFormat="1" ht="10.5" customHeight="1">
      <c r="A253" s="249"/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</row>
    <row r="254" spans="1:33" s="43" customFormat="1" ht="10.5" customHeight="1">
      <c r="A254" s="249"/>
      <c r="B254" s="250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250"/>
      <c r="Q254" s="250"/>
      <c r="R254" s="250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</row>
    <row r="255" spans="1:33" s="43" customFormat="1" ht="10.5" customHeight="1">
      <c r="A255" s="249"/>
      <c r="B255" s="250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/>
      <c r="P255" s="250"/>
      <c r="Q255" s="250"/>
      <c r="R255" s="250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</row>
    <row r="256" spans="1:33" s="43" customFormat="1" ht="10.5" customHeight="1">
      <c r="A256" s="249"/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</row>
    <row r="257" spans="1:33" s="43" customFormat="1" ht="10.5" customHeight="1">
      <c r="A257" s="249"/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</row>
    <row r="258" spans="1:33" s="43" customFormat="1" ht="10.5" customHeight="1">
      <c r="A258" s="249"/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</row>
    <row r="259" spans="1:33" s="43" customFormat="1" ht="10.5" customHeight="1">
      <c r="A259" s="249"/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  <c r="L259" s="250"/>
      <c r="M259" s="250"/>
      <c r="N259" s="250"/>
      <c r="O259" s="250"/>
      <c r="P259" s="250"/>
      <c r="Q259" s="250"/>
      <c r="R259" s="250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</row>
    <row r="260" spans="1:33" s="43" customFormat="1" ht="10.5" customHeight="1">
      <c r="A260" s="249"/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/>
      <c r="P260" s="250"/>
      <c r="Q260" s="250"/>
      <c r="R260" s="250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</row>
    <row r="261" spans="1:33" s="43" customFormat="1" ht="10.5" customHeight="1">
      <c r="A261" s="249"/>
      <c r="B261" s="250"/>
      <c r="C261" s="250"/>
      <c r="D261" s="250"/>
      <c r="E261" s="250"/>
      <c r="F261" s="250"/>
      <c r="G261" s="250"/>
      <c r="H261" s="250"/>
      <c r="I261" s="250"/>
      <c r="J261" s="250"/>
      <c r="K261" s="250"/>
      <c r="L261" s="250"/>
      <c r="M261" s="250"/>
      <c r="N261" s="250"/>
      <c r="O261" s="250"/>
      <c r="P261" s="250"/>
      <c r="Q261" s="250"/>
      <c r="R261" s="250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</row>
    <row r="262" spans="1:33" s="43" customFormat="1" ht="10.5" customHeight="1">
      <c r="A262" s="249"/>
      <c r="B262" s="250"/>
      <c r="C262" s="250"/>
      <c r="D262" s="250"/>
      <c r="E262" s="250"/>
      <c r="F262" s="250"/>
      <c r="G262" s="250"/>
      <c r="H262" s="250"/>
      <c r="I262" s="250"/>
      <c r="J262" s="250"/>
      <c r="K262" s="250"/>
      <c r="L262" s="250"/>
      <c r="M262" s="250"/>
      <c r="N262" s="250"/>
      <c r="O262" s="250"/>
      <c r="P262" s="250"/>
      <c r="Q262" s="250"/>
      <c r="R262" s="250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</row>
    <row r="263" spans="1:33" s="43" customFormat="1" ht="10.5" customHeight="1">
      <c r="A263" s="249"/>
      <c r="B263" s="250"/>
      <c r="C263" s="250"/>
      <c r="D263" s="250"/>
      <c r="E263" s="250"/>
      <c r="F263" s="250"/>
      <c r="G263" s="250"/>
      <c r="H263" s="250"/>
      <c r="I263" s="250"/>
      <c r="J263" s="250"/>
      <c r="K263" s="250"/>
      <c r="L263" s="250"/>
      <c r="M263" s="250"/>
      <c r="N263" s="250"/>
      <c r="O263" s="250"/>
      <c r="P263" s="250"/>
      <c r="Q263" s="250"/>
      <c r="R263" s="250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</row>
    <row r="264" spans="1:33" s="43" customFormat="1" ht="10.5" customHeight="1">
      <c r="A264" s="249"/>
      <c r="B264" s="250"/>
      <c r="C264" s="250"/>
      <c r="D264" s="250"/>
      <c r="E264" s="250"/>
      <c r="F264" s="250"/>
      <c r="G264" s="250"/>
      <c r="H264" s="250"/>
      <c r="I264" s="250"/>
      <c r="J264" s="250"/>
      <c r="K264" s="250"/>
      <c r="L264" s="250"/>
      <c r="M264" s="250"/>
      <c r="N264" s="250"/>
      <c r="O264" s="250"/>
      <c r="P264" s="250"/>
      <c r="Q264" s="250"/>
      <c r="R264" s="250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</row>
    <row r="265" spans="1:33" s="43" customFormat="1" ht="10.5" customHeight="1">
      <c r="A265" s="249"/>
      <c r="B265" s="250"/>
      <c r="C265" s="250"/>
      <c r="D265" s="250"/>
      <c r="E265" s="250"/>
      <c r="F265" s="250"/>
      <c r="G265" s="250"/>
      <c r="H265" s="250"/>
      <c r="I265" s="250"/>
      <c r="J265" s="250"/>
      <c r="K265" s="250"/>
      <c r="L265" s="250"/>
      <c r="M265" s="250"/>
      <c r="N265" s="250"/>
      <c r="O265" s="250"/>
      <c r="P265" s="250"/>
      <c r="Q265" s="250"/>
      <c r="R265" s="250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</row>
    <row r="266" spans="1:33" s="43" customFormat="1" ht="10.5" customHeight="1">
      <c r="A266" s="249"/>
      <c r="B266" s="250"/>
      <c r="C266" s="250"/>
      <c r="D266" s="250"/>
      <c r="E266" s="250"/>
      <c r="F266" s="250"/>
      <c r="G266" s="250"/>
      <c r="H266" s="250"/>
      <c r="I266" s="250"/>
      <c r="J266" s="250"/>
      <c r="K266" s="250"/>
      <c r="L266" s="250"/>
      <c r="M266" s="250"/>
      <c r="N266" s="250"/>
      <c r="O266" s="250"/>
      <c r="P266" s="250"/>
      <c r="Q266" s="250"/>
      <c r="R266" s="250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</row>
    <row r="267" spans="1:33" s="43" customFormat="1" ht="10.5" customHeight="1">
      <c r="A267" s="249"/>
      <c r="B267" s="250"/>
      <c r="C267" s="250"/>
      <c r="D267" s="250"/>
      <c r="E267" s="250"/>
      <c r="F267" s="250"/>
      <c r="G267" s="250"/>
      <c r="H267" s="250"/>
      <c r="I267" s="250"/>
      <c r="J267" s="250"/>
      <c r="K267" s="250"/>
      <c r="L267" s="250"/>
      <c r="M267" s="250"/>
      <c r="N267" s="250"/>
      <c r="O267" s="250"/>
      <c r="P267" s="250"/>
      <c r="Q267" s="250"/>
      <c r="R267" s="250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</row>
    <row r="268" spans="1:33" s="43" customFormat="1" ht="10.5" customHeight="1">
      <c r="A268" s="249"/>
      <c r="B268" s="250"/>
      <c r="C268" s="250"/>
      <c r="D268" s="250"/>
      <c r="E268" s="250"/>
      <c r="F268" s="250"/>
      <c r="G268" s="250"/>
      <c r="H268" s="250"/>
      <c r="I268" s="250"/>
      <c r="J268" s="250"/>
      <c r="K268" s="250"/>
      <c r="L268" s="250"/>
      <c r="M268" s="250"/>
      <c r="N268" s="250"/>
      <c r="O268" s="250"/>
      <c r="P268" s="250"/>
      <c r="Q268" s="250"/>
      <c r="R268" s="250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</row>
    <row r="269" spans="1:33" s="43" customFormat="1" ht="10.5" customHeight="1">
      <c r="A269" s="249"/>
      <c r="B269" s="250"/>
      <c r="C269" s="250"/>
      <c r="D269" s="250"/>
      <c r="E269" s="250"/>
      <c r="F269" s="250"/>
      <c r="G269" s="250"/>
      <c r="H269" s="250"/>
      <c r="I269" s="250"/>
      <c r="J269" s="250"/>
      <c r="K269" s="250"/>
      <c r="L269" s="250"/>
      <c r="M269" s="250"/>
      <c r="N269" s="250"/>
      <c r="O269" s="250"/>
      <c r="P269" s="250"/>
      <c r="Q269" s="250"/>
      <c r="R269" s="250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</row>
    <row r="270" spans="1:33" s="43" customFormat="1" ht="10.5" customHeight="1">
      <c r="A270" s="249"/>
      <c r="B270" s="250"/>
      <c r="C270" s="250"/>
      <c r="D270" s="250"/>
      <c r="E270" s="250"/>
      <c r="F270" s="250"/>
      <c r="G270" s="250"/>
      <c r="H270" s="250"/>
      <c r="I270" s="250"/>
      <c r="J270" s="250"/>
      <c r="K270" s="250"/>
      <c r="L270" s="250"/>
      <c r="M270" s="250"/>
      <c r="N270" s="250"/>
      <c r="O270" s="250"/>
      <c r="P270" s="250"/>
      <c r="Q270" s="250"/>
      <c r="R270" s="250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</row>
    <row r="271" spans="1:33" s="43" customFormat="1" ht="10.5" customHeight="1">
      <c r="A271" s="249"/>
      <c r="B271" s="250"/>
      <c r="C271" s="250"/>
      <c r="D271" s="250"/>
      <c r="E271" s="250"/>
      <c r="F271" s="250"/>
      <c r="G271" s="250"/>
      <c r="H271" s="250"/>
      <c r="I271" s="250"/>
      <c r="J271" s="250"/>
      <c r="K271" s="250"/>
      <c r="L271" s="250"/>
      <c r="M271" s="250"/>
      <c r="N271" s="250"/>
      <c r="O271" s="250"/>
      <c r="P271" s="250"/>
      <c r="Q271" s="250"/>
      <c r="R271" s="250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</row>
    <row r="272" spans="1:33" s="43" customFormat="1" ht="10.5" customHeight="1">
      <c r="A272" s="249"/>
      <c r="B272" s="250"/>
      <c r="C272" s="250"/>
      <c r="D272" s="250"/>
      <c r="E272" s="250"/>
      <c r="F272" s="250"/>
      <c r="G272" s="250"/>
      <c r="H272" s="250"/>
      <c r="I272" s="250"/>
      <c r="J272" s="250"/>
      <c r="K272" s="250"/>
      <c r="L272" s="250"/>
      <c r="M272" s="250"/>
      <c r="N272" s="250"/>
      <c r="O272" s="250"/>
      <c r="P272" s="250"/>
      <c r="Q272" s="250"/>
      <c r="R272" s="250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</row>
    <row r="273" spans="1:33" s="43" customFormat="1" ht="10.5" customHeight="1">
      <c r="A273" s="249"/>
      <c r="B273" s="250"/>
      <c r="C273" s="250"/>
      <c r="D273" s="250"/>
      <c r="E273" s="250"/>
      <c r="F273" s="250"/>
      <c r="G273" s="250"/>
      <c r="H273" s="250"/>
      <c r="I273" s="250"/>
      <c r="J273" s="250"/>
      <c r="K273" s="250"/>
      <c r="L273" s="250"/>
      <c r="M273" s="250"/>
      <c r="N273" s="250"/>
      <c r="O273" s="250"/>
      <c r="P273" s="250"/>
      <c r="Q273" s="250"/>
      <c r="R273" s="250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</row>
    <row r="274" spans="1:33" s="43" customFormat="1" ht="10.5" customHeight="1">
      <c r="A274" s="249"/>
      <c r="B274" s="250"/>
      <c r="C274" s="250"/>
      <c r="D274" s="250"/>
      <c r="E274" s="250"/>
      <c r="F274" s="250"/>
      <c r="G274" s="250"/>
      <c r="H274" s="250"/>
      <c r="I274" s="250"/>
      <c r="J274" s="250"/>
      <c r="K274" s="250"/>
      <c r="L274" s="250"/>
      <c r="M274" s="250"/>
      <c r="N274" s="250"/>
      <c r="O274" s="250"/>
      <c r="P274" s="250"/>
      <c r="Q274" s="250"/>
      <c r="R274" s="250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</row>
    <row r="275" spans="1:33" s="43" customFormat="1" ht="10.5" customHeight="1">
      <c r="A275" s="249"/>
      <c r="B275" s="250"/>
      <c r="C275" s="250"/>
      <c r="D275" s="250"/>
      <c r="E275" s="250"/>
      <c r="F275" s="250"/>
      <c r="G275" s="250"/>
      <c r="H275" s="250"/>
      <c r="I275" s="250"/>
      <c r="J275" s="250"/>
      <c r="K275" s="250"/>
      <c r="L275" s="250"/>
      <c r="M275" s="250"/>
      <c r="N275" s="250"/>
      <c r="O275" s="250"/>
      <c r="P275" s="250"/>
      <c r="Q275" s="250"/>
      <c r="R275" s="250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</row>
    <row r="276" spans="1:33" s="43" customFormat="1" ht="10.5" customHeight="1">
      <c r="A276" s="249"/>
      <c r="B276" s="250"/>
      <c r="C276" s="250"/>
      <c r="D276" s="250"/>
      <c r="E276" s="250"/>
      <c r="F276" s="250"/>
      <c r="G276" s="250"/>
      <c r="H276" s="250"/>
      <c r="I276" s="250"/>
      <c r="J276" s="250"/>
      <c r="K276" s="250"/>
      <c r="L276" s="250"/>
      <c r="M276" s="250"/>
      <c r="N276" s="250"/>
      <c r="O276" s="250"/>
      <c r="P276" s="250"/>
      <c r="Q276" s="250"/>
      <c r="R276" s="250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</row>
    <row r="277" spans="1:33" s="43" customFormat="1" ht="10.5" customHeight="1">
      <c r="A277" s="249"/>
      <c r="B277" s="250"/>
      <c r="C277" s="250"/>
      <c r="D277" s="250"/>
      <c r="E277" s="250"/>
      <c r="F277" s="250"/>
      <c r="G277" s="250"/>
      <c r="H277" s="250"/>
      <c r="I277" s="250"/>
      <c r="J277" s="250"/>
      <c r="K277" s="250"/>
      <c r="L277" s="250"/>
      <c r="M277" s="250"/>
      <c r="N277" s="250"/>
      <c r="O277" s="250"/>
      <c r="P277" s="250"/>
      <c r="Q277" s="250"/>
      <c r="R277" s="250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</row>
    <row r="278" spans="1:33" s="43" customFormat="1" ht="10.5" customHeight="1">
      <c r="A278" s="249"/>
      <c r="B278" s="250"/>
      <c r="C278" s="250"/>
      <c r="D278" s="250"/>
      <c r="E278" s="250"/>
      <c r="F278" s="250"/>
      <c r="G278" s="250"/>
      <c r="H278" s="250"/>
      <c r="I278" s="250"/>
      <c r="J278" s="250"/>
      <c r="K278" s="250"/>
      <c r="L278" s="250"/>
      <c r="M278" s="250"/>
      <c r="N278" s="250"/>
      <c r="O278" s="250"/>
      <c r="P278" s="250"/>
      <c r="Q278" s="250"/>
      <c r="R278" s="250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</row>
    <row r="279" spans="1:33" s="43" customFormat="1" ht="10.5" customHeight="1">
      <c r="A279" s="249"/>
      <c r="B279" s="250"/>
      <c r="C279" s="250"/>
      <c r="D279" s="250"/>
      <c r="E279" s="250"/>
      <c r="F279" s="250"/>
      <c r="G279" s="250"/>
      <c r="H279" s="250"/>
      <c r="I279" s="250"/>
      <c r="J279" s="250"/>
      <c r="K279" s="250"/>
      <c r="L279" s="250"/>
      <c r="M279" s="250"/>
      <c r="N279" s="250"/>
      <c r="O279" s="250"/>
      <c r="P279" s="250"/>
      <c r="Q279" s="250"/>
      <c r="R279" s="250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</row>
    <row r="280" spans="1:33" s="43" customFormat="1" ht="10.5" customHeight="1">
      <c r="A280" s="249"/>
      <c r="B280" s="250"/>
      <c r="C280" s="250"/>
      <c r="D280" s="250"/>
      <c r="E280" s="250"/>
      <c r="F280" s="250"/>
      <c r="G280" s="250"/>
      <c r="H280" s="250"/>
      <c r="I280" s="250"/>
      <c r="J280" s="250"/>
      <c r="K280" s="250"/>
      <c r="L280" s="250"/>
      <c r="M280" s="250"/>
      <c r="N280" s="250"/>
      <c r="O280" s="250"/>
      <c r="P280" s="250"/>
      <c r="Q280" s="250"/>
      <c r="R280" s="250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</row>
    <row r="281" spans="1:33" s="43" customFormat="1" ht="10.5" customHeight="1">
      <c r="A281" s="249"/>
      <c r="B281" s="250"/>
      <c r="C281" s="250"/>
      <c r="D281" s="250"/>
      <c r="E281" s="250"/>
      <c r="F281" s="250"/>
      <c r="G281" s="250"/>
      <c r="H281" s="250"/>
      <c r="I281" s="250"/>
      <c r="J281" s="250"/>
      <c r="K281" s="250"/>
      <c r="L281" s="250"/>
      <c r="M281" s="250"/>
      <c r="N281" s="250"/>
      <c r="O281" s="250"/>
      <c r="P281" s="250"/>
      <c r="Q281" s="250"/>
      <c r="R281" s="250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</row>
    <row r="282" spans="1:33" s="254" customFormat="1" ht="5.25" customHeight="1">
      <c r="A282" s="256"/>
      <c r="B282" s="256"/>
      <c r="C282" s="289"/>
      <c r="D282" s="256"/>
      <c r="E282" s="256"/>
      <c r="F282" s="256"/>
      <c r="G282" s="256"/>
      <c r="H282" s="256"/>
      <c r="I282" s="256"/>
      <c r="J282" s="256"/>
      <c r="K282" s="256"/>
      <c r="L282" s="256"/>
      <c r="M282" s="324"/>
      <c r="N282" s="324"/>
      <c r="O282" s="256"/>
      <c r="P282" s="324"/>
      <c r="Q282" s="324"/>
      <c r="R282" s="256"/>
      <c r="S282" s="343"/>
    </row>
    <row r="283" spans="1:33" s="255" customFormat="1" ht="36" customHeight="1">
      <c r="A283" s="928" t="s">
        <v>337</v>
      </c>
      <c r="B283" s="929"/>
      <c r="C283" s="929"/>
      <c r="D283" s="929"/>
      <c r="E283" s="929"/>
      <c r="F283" s="929"/>
      <c r="G283" s="929"/>
      <c r="H283" s="929"/>
      <c r="I283" s="929"/>
      <c r="J283" s="929"/>
      <c r="K283" s="929"/>
      <c r="L283" s="929"/>
      <c r="M283" s="929"/>
      <c r="N283" s="929"/>
      <c r="O283" s="929"/>
      <c r="P283" s="929"/>
      <c r="Q283" s="929"/>
      <c r="R283" s="929"/>
      <c r="S283" s="929"/>
      <c r="T283" s="929"/>
      <c r="U283" s="930"/>
    </row>
    <row r="284" spans="1:33" ht="4.5" customHeight="1" thickBot="1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</row>
    <row r="285" spans="1:33" ht="33.75" customHeight="1">
      <c r="A285" s="992" t="s">
        <v>163</v>
      </c>
      <c r="B285" s="924" t="s">
        <v>49</v>
      </c>
      <c r="C285" s="925"/>
      <c r="D285" s="959" t="s">
        <v>174</v>
      </c>
      <c r="E285" s="922" t="s">
        <v>184</v>
      </c>
      <c r="F285" s="918" t="s">
        <v>176</v>
      </c>
      <c r="G285" s="918" t="s">
        <v>177</v>
      </c>
      <c r="H285" s="918" t="s">
        <v>178</v>
      </c>
      <c r="I285" s="918" t="s">
        <v>185</v>
      </c>
      <c r="J285" s="918" t="s">
        <v>161</v>
      </c>
      <c r="K285" s="918"/>
      <c r="L285" s="918"/>
      <c r="M285" s="918" t="s">
        <v>183</v>
      </c>
      <c r="N285" s="918"/>
      <c r="O285" s="932" t="s">
        <v>155</v>
      </c>
      <c r="P285" s="939" t="s">
        <v>175</v>
      </c>
      <c r="Q285" s="940"/>
      <c r="R285" s="964" t="s">
        <v>182</v>
      </c>
      <c r="S285" s="934" t="s">
        <v>164</v>
      </c>
      <c r="T285" s="935"/>
      <c r="U285" s="937" t="s">
        <v>315</v>
      </c>
    </row>
    <row r="286" spans="1:33" ht="24" customHeight="1">
      <c r="A286" s="993"/>
      <c r="B286" s="531" t="s">
        <v>172</v>
      </c>
      <c r="C286" s="532" t="s">
        <v>154</v>
      </c>
      <c r="D286" s="960"/>
      <c r="E286" s="923"/>
      <c r="F286" s="919"/>
      <c r="G286" s="919"/>
      <c r="H286" s="919"/>
      <c r="I286" s="919"/>
      <c r="J286" s="544" t="s">
        <v>179</v>
      </c>
      <c r="K286" s="544" t="s">
        <v>180</v>
      </c>
      <c r="L286" s="544" t="s">
        <v>181</v>
      </c>
      <c r="M286" s="555" t="s">
        <v>172</v>
      </c>
      <c r="N286" s="544" t="s">
        <v>154</v>
      </c>
      <c r="O286" s="933"/>
      <c r="P286" s="334" t="s">
        <v>172</v>
      </c>
      <c r="Q286" s="325" t="s">
        <v>154</v>
      </c>
      <c r="R286" s="965"/>
      <c r="S286" s="567" t="s">
        <v>173</v>
      </c>
      <c r="T286" s="568" t="s">
        <v>154</v>
      </c>
      <c r="U286" s="938"/>
    </row>
    <row r="287" spans="1:33" s="682" customFormat="1" ht="12.75" customHeight="1">
      <c r="A287" s="993"/>
      <c r="B287" s="673" t="s">
        <v>82</v>
      </c>
      <c r="C287" s="674" t="s">
        <v>165</v>
      </c>
      <c r="D287" s="675" t="s">
        <v>166</v>
      </c>
      <c r="E287" s="676" t="s">
        <v>87</v>
      </c>
      <c r="F287" s="677" t="s">
        <v>79</v>
      </c>
      <c r="G287" s="677" t="s">
        <v>80</v>
      </c>
      <c r="H287" s="677" t="s">
        <v>153</v>
      </c>
      <c r="I287" s="677" t="s">
        <v>160</v>
      </c>
      <c r="J287" s="677" t="s">
        <v>162</v>
      </c>
      <c r="K287" s="677" t="s">
        <v>83</v>
      </c>
      <c r="L287" s="677" t="s">
        <v>186</v>
      </c>
      <c r="M287" s="678" t="s">
        <v>187</v>
      </c>
      <c r="N287" s="677" t="s">
        <v>81</v>
      </c>
      <c r="O287" s="679" t="s">
        <v>188</v>
      </c>
      <c r="P287" s="680" t="s">
        <v>85</v>
      </c>
      <c r="Q287" s="681" t="s">
        <v>189</v>
      </c>
      <c r="R287" s="683" t="s">
        <v>190</v>
      </c>
      <c r="S287" s="686" t="s">
        <v>191</v>
      </c>
      <c r="T287" s="687" t="s">
        <v>192</v>
      </c>
      <c r="U287" s="688" t="s">
        <v>193</v>
      </c>
    </row>
    <row r="288" spans="1:33" ht="24.75" customHeight="1">
      <c r="A288" s="578" t="s">
        <v>195</v>
      </c>
      <c r="B288" s="664">
        <f t="shared" ref="B288:U288" si="14">SUM(B289:B290)</f>
        <v>141</v>
      </c>
      <c r="C288" s="664">
        <f t="shared" si="14"/>
        <v>2184</v>
      </c>
      <c r="D288" s="664">
        <f t="shared" si="14"/>
        <v>2325</v>
      </c>
      <c r="E288" s="551">
        <f t="shared" si="14"/>
        <v>10</v>
      </c>
      <c r="F288" s="551">
        <f t="shared" si="14"/>
        <v>14</v>
      </c>
      <c r="G288" s="551">
        <f t="shared" si="14"/>
        <v>0</v>
      </c>
      <c r="H288" s="551">
        <f t="shared" si="14"/>
        <v>0</v>
      </c>
      <c r="I288" s="551">
        <f t="shared" si="14"/>
        <v>0</v>
      </c>
      <c r="J288" s="551">
        <f t="shared" si="14"/>
        <v>1</v>
      </c>
      <c r="K288" s="551">
        <f t="shared" si="14"/>
        <v>1</v>
      </c>
      <c r="L288" s="551">
        <f t="shared" si="14"/>
        <v>0</v>
      </c>
      <c r="M288" s="560">
        <f t="shared" si="14"/>
        <v>26</v>
      </c>
      <c r="N288" s="551">
        <f t="shared" si="14"/>
        <v>14</v>
      </c>
      <c r="O288" s="560">
        <f t="shared" si="14"/>
        <v>40</v>
      </c>
      <c r="P288" s="365">
        <f t="shared" si="14"/>
        <v>26</v>
      </c>
      <c r="Q288" s="345">
        <f t="shared" si="14"/>
        <v>7</v>
      </c>
      <c r="R288" s="684">
        <f t="shared" si="14"/>
        <v>33</v>
      </c>
      <c r="S288" s="689">
        <f t="shared" si="14"/>
        <v>89</v>
      </c>
      <c r="T288" s="572">
        <f t="shared" si="14"/>
        <v>2163</v>
      </c>
      <c r="U288" s="690">
        <f t="shared" si="14"/>
        <v>2252</v>
      </c>
    </row>
    <row r="289" spans="1:33" s="251" customFormat="1" ht="18" customHeight="1">
      <c r="A289" s="662" t="s">
        <v>259</v>
      </c>
      <c r="B289" s="665">
        <v>65</v>
      </c>
      <c r="C289" s="666">
        <v>1235</v>
      </c>
      <c r="D289" s="667">
        <f t="shared" ref="D289:D294" si="15">SUM(B289:C289)</f>
        <v>1300</v>
      </c>
      <c r="E289" s="669">
        <v>5</v>
      </c>
      <c r="F289" s="670">
        <v>12</v>
      </c>
      <c r="G289" s="670">
        <v>0</v>
      </c>
      <c r="H289" s="670">
        <v>0</v>
      </c>
      <c r="I289" s="670">
        <v>0</v>
      </c>
      <c r="J289" s="670">
        <v>1</v>
      </c>
      <c r="K289" s="670">
        <v>1</v>
      </c>
      <c r="L289" s="670">
        <v>0</v>
      </c>
      <c r="M289" s="483">
        <f t="shared" ref="M289:M294" si="16">SUM(E289:L289)</f>
        <v>19</v>
      </c>
      <c r="N289" s="670">
        <v>10</v>
      </c>
      <c r="O289" s="484">
        <f t="shared" ref="O289:O294" si="17">SUM(M289:N289)</f>
        <v>29</v>
      </c>
      <c r="P289" s="368">
        <v>16</v>
      </c>
      <c r="Q289" s="342">
        <v>2</v>
      </c>
      <c r="R289" s="685">
        <f t="shared" ref="R289:R294" si="18">SUM(P289:Q289)</f>
        <v>18</v>
      </c>
      <c r="S289" s="691">
        <f t="shared" ref="S289:T294" si="19">+B289-M289-P289</f>
        <v>30</v>
      </c>
      <c r="T289" s="692">
        <f t="shared" si="19"/>
        <v>1223</v>
      </c>
      <c r="U289" s="693">
        <f t="shared" ref="U289:U294" si="20">+S289+T289</f>
        <v>1253</v>
      </c>
      <c r="V289" s="252"/>
      <c r="W289" s="252"/>
      <c r="X289" s="252"/>
      <c r="Y289" s="252"/>
      <c r="Z289" s="252"/>
      <c r="AA289" s="252"/>
      <c r="AB289" s="252"/>
      <c r="AC289" s="252"/>
      <c r="AD289" s="252"/>
      <c r="AE289" s="252"/>
      <c r="AF289" s="252"/>
      <c r="AG289" s="252"/>
    </row>
    <row r="290" spans="1:33" s="251" customFormat="1" ht="18" customHeight="1">
      <c r="A290" s="662" t="s">
        <v>260</v>
      </c>
      <c r="B290" s="665">
        <v>76</v>
      </c>
      <c r="C290" s="666">
        <v>949</v>
      </c>
      <c r="D290" s="667">
        <f t="shared" si="15"/>
        <v>1025</v>
      </c>
      <c r="E290" s="669">
        <v>5</v>
      </c>
      <c r="F290" s="670">
        <v>2</v>
      </c>
      <c r="G290" s="670">
        <v>0</v>
      </c>
      <c r="H290" s="670">
        <v>0</v>
      </c>
      <c r="I290" s="670">
        <v>0</v>
      </c>
      <c r="J290" s="670">
        <v>0</v>
      </c>
      <c r="K290" s="670">
        <v>0</v>
      </c>
      <c r="L290" s="670">
        <v>0</v>
      </c>
      <c r="M290" s="483">
        <f t="shared" si="16"/>
        <v>7</v>
      </c>
      <c r="N290" s="670">
        <v>4</v>
      </c>
      <c r="O290" s="484">
        <f t="shared" si="17"/>
        <v>11</v>
      </c>
      <c r="P290" s="368">
        <v>10</v>
      </c>
      <c r="Q290" s="342">
        <v>5</v>
      </c>
      <c r="R290" s="685">
        <f t="shared" si="18"/>
        <v>15</v>
      </c>
      <c r="S290" s="691">
        <f t="shared" si="19"/>
        <v>59</v>
      </c>
      <c r="T290" s="692">
        <f t="shared" si="19"/>
        <v>940</v>
      </c>
      <c r="U290" s="693">
        <f t="shared" si="20"/>
        <v>999</v>
      </c>
      <c r="V290" s="252"/>
      <c r="W290" s="252"/>
      <c r="X290" s="252"/>
      <c r="Y290" s="252"/>
      <c r="Z290" s="252"/>
      <c r="AA290" s="252"/>
      <c r="AB290" s="252"/>
      <c r="AC290" s="252"/>
      <c r="AD290" s="252"/>
      <c r="AE290" s="252"/>
      <c r="AF290" s="252"/>
      <c r="AG290" s="252"/>
    </row>
    <row r="291" spans="1:33" s="251" customFormat="1" ht="12" hidden="1" customHeight="1">
      <c r="A291" s="318" t="s">
        <v>261</v>
      </c>
      <c r="B291" s="293">
        <v>79</v>
      </c>
      <c r="C291" s="294">
        <v>603</v>
      </c>
      <c r="D291" s="295">
        <f t="shared" si="15"/>
        <v>682</v>
      </c>
      <c r="E291" s="296">
        <v>2</v>
      </c>
      <c r="F291" s="297">
        <v>2</v>
      </c>
      <c r="G291" s="297">
        <v>0</v>
      </c>
      <c r="H291" s="297">
        <v>0</v>
      </c>
      <c r="I291" s="297">
        <v>0</v>
      </c>
      <c r="J291" s="297">
        <v>0</v>
      </c>
      <c r="K291" s="297">
        <v>0</v>
      </c>
      <c r="L291" s="297">
        <v>0</v>
      </c>
      <c r="M291" s="350">
        <f t="shared" si="16"/>
        <v>4</v>
      </c>
      <c r="N291" s="350">
        <v>41</v>
      </c>
      <c r="O291" s="298">
        <f t="shared" si="17"/>
        <v>45</v>
      </c>
      <c r="P291" s="366">
        <v>0</v>
      </c>
      <c r="Q291" s="350">
        <v>0</v>
      </c>
      <c r="R291" s="299">
        <f t="shared" si="18"/>
        <v>0</v>
      </c>
      <c r="S291" s="366">
        <f t="shared" si="19"/>
        <v>75</v>
      </c>
      <c r="T291" s="300">
        <f t="shared" si="19"/>
        <v>562</v>
      </c>
      <c r="U291" s="301">
        <f t="shared" si="20"/>
        <v>637</v>
      </c>
      <c r="V291" s="252"/>
      <c r="W291" s="252"/>
      <c r="X291" s="252"/>
      <c r="Y291" s="252"/>
      <c r="Z291" s="252"/>
      <c r="AA291" s="252"/>
      <c r="AB291" s="252"/>
      <c r="AC291" s="252"/>
      <c r="AD291" s="252"/>
      <c r="AE291" s="252"/>
      <c r="AF291" s="252"/>
      <c r="AG291" s="252"/>
    </row>
    <row r="292" spans="1:33" s="251" customFormat="1" ht="12" hidden="1" customHeight="1">
      <c r="A292" s="318" t="s">
        <v>262</v>
      </c>
      <c r="B292" s="293">
        <v>172</v>
      </c>
      <c r="C292" s="294">
        <v>1007</v>
      </c>
      <c r="D292" s="295">
        <f t="shared" si="15"/>
        <v>1179</v>
      </c>
      <c r="E292" s="296">
        <v>6</v>
      </c>
      <c r="F292" s="297">
        <v>2</v>
      </c>
      <c r="G292" s="297">
        <v>0</v>
      </c>
      <c r="H292" s="297">
        <v>1</v>
      </c>
      <c r="I292" s="297">
        <v>0</v>
      </c>
      <c r="J292" s="297">
        <v>1</v>
      </c>
      <c r="K292" s="297">
        <v>0</v>
      </c>
      <c r="L292" s="297">
        <v>1</v>
      </c>
      <c r="M292" s="350">
        <f t="shared" si="16"/>
        <v>11</v>
      </c>
      <c r="N292" s="350">
        <v>6</v>
      </c>
      <c r="O292" s="298">
        <f t="shared" si="17"/>
        <v>17</v>
      </c>
      <c r="P292" s="366">
        <v>5</v>
      </c>
      <c r="Q292" s="350">
        <v>3</v>
      </c>
      <c r="R292" s="299">
        <f t="shared" si="18"/>
        <v>8</v>
      </c>
      <c r="S292" s="366">
        <f t="shared" si="19"/>
        <v>156</v>
      </c>
      <c r="T292" s="300">
        <f t="shared" si="19"/>
        <v>998</v>
      </c>
      <c r="U292" s="301">
        <f t="shared" si="20"/>
        <v>1154</v>
      </c>
      <c r="V292" s="252"/>
      <c r="W292" s="252"/>
      <c r="X292" s="252"/>
      <c r="Y292" s="252"/>
      <c r="Z292" s="252"/>
      <c r="AA292" s="252"/>
      <c r="AB292" s="252"/>
      <c r="AC292" s="252"/>
      <c r="AD292" s="252"/>
      <c r="AE292" s="252"/>
      <c r="AF292" s="252"/>
      <c r="AG292" s="252"/>
    </row>
    <row r="293" spans="1:33" s="251" customFormat="1" ht="12" hidden="1" customHeight="1">
      <c r="A293" s="318" t="s">
        <v>264</v>
      </c>
      <c r="B293" s="293">
        <v>103</v>
      </c>
      <c r="C293" s="294">
        <v>1073</v>
      </c>
      <c r="D293" s="295">
        <f t="shared" si="15"/>
        <v>1176</v>
      </c>
      <c r="E293" s="296">
        <v>13</v>
      </c>
      <c r="F293" s="297">
        <v>4</v>
      </c>
      <c r="G293" s="297">
        <v>0</v>
      </c>
      <c r="H293" s="297">
        <v>0</v>
      </c>
      <c r="I293" s="297">
        <v>0</v>
      </c>
      <c r="J293" s="297">
        <v>0</v>
      </c>
      <c r="K293" s="297">
        <v>0</v>
      </c>
      <c r="L293" s="297">
        <v>0</v>
      </c>
      <c r="M293" s="350">
        <f t="shared" si="16"/>
        <v>17</v>
      </c>
      <c r="N293" s="350">
        <v>70</v>
      </c>
      <c r="O293" s="298">
        <f t="shared" si="17"/>
        <v>87</v>
      </c>
      <c r="P293" s="366">
        <v>47</v>
      </c>
      <c r="Q293" s="350">
        <v>255</v>
      </c>
      <c r="R293" s="299">
        <f t="shared" si="18"/>
        <v>302</v>
      </c>
      <c r="S293" s="366">
        <f t="shared" si="19"/>
        <v>39</v>
      </c>
      <c r="T293" s="300">
        <f t="shared" si="19"/>
        <v>748</v>
      </c>
      <c r="U293" s="301">
        <f t="shared" si="20"/>
        <v>787</v>
      </c>
      <c r="V293" s="252"/>
      <c r="W293" s="252"/>
      <c r="X293" s="252"/>
      <c r="Y293" s="252"/>
      <c r="Z293" s="252"/>
      <c r="AA293" s="252"/>
      <c r="AB293" s="252"/>
      <c r="AC293" s="252"/>
      <c r="AD293" s="252"/>
      <c r="AE293" s="252"/>
      <c r="AF293" s="252"/>
      <c r="AG293" s="252"/>
    </row>
    <row r="294" spans="1:33" s="251" customFormat="1" ht="19.5" hidden="1" customHeight="1" thickBot="1">
      <c r="A294" s="311" t="s">
        <v>263</v>
      </c>
      <c r="B294" s="302">
        <v>65</v>
      </c>
      <c r="C294" s="303">
        <v>424</v>
      </c>
      <c r="D294" s="304">
        <f t="shared" si="15"/>
        <v>489</v>
      </c>
      <c r="E294" s="305">
        <v>10</v>
      </c>
      <c r="F294" s="306">
        <v>13</v>
      </c>
      <c r="G294" s="306">
        <v>0</v>
      </c>
      <c r="H294" s="306">
        <v>0</v>
      </c>
      <c r="I294" s="306">
        <v>0</v>
      </c>
      <c r="J294" s="306">
        <v>1</v>
      </c>
      <c r="K294" s="306">
        <v>0</v>
      </c>
      <c r="L294" s="306">
        <v>0</v>
      </c>
      <c r="M294" s="351">
        <f t="shared" si="16"/>
        <v>24</v>
      </c>
      <c r="N294" s="351">
        <v>13</v>
      </c>
      <c r="O294" s="307">
        <f t="shared" si="17"/>
        <v>37</v>
      </c>
      <c r="P294" s="367">
        <v>38</v>
      </c>
      <c r="Q294" s="351">
        <v>496</v>
      </c>
      <c r="R294" s="308">
        <f t="shared" si="18"/>
        <v>534</v>
      </c>
      <c r="S294" s="367">
        <f t="shared" si="19"/>
        <v>3</v>
      </c>
      <c r="T294" s="309">
        <f t="shared" si="19"/>
        <v>-85</v>
      </c>
      <c r="U294" s="310">
        <f t="shared" si="20"/>
        <v>-82</v>
      </c>
      <c r="V294" s="252"/>
      <c r="W294" s="252"/>
      <c r="X294" s="252"/>
      <c r="Y294" s="252"/>
      <c r="Z294" s="252"/>
      <c r="AA294" s="252"/>
      <c r="AB294" s="252"/>
      <c r="AC294" s="252"/>
      <c r="AD294" s="252"/>
      <c r="AE294" s="252"/>
      <c r="AF294" s="252"/>
      <c r="AG294" s="252"/>
    </row>
    <row r="295" spans="1:33" s="43" customFormat="1" ht="12.75" customHeight="1">
      <c r="A295" s="936" t="s">
        <v>333</v>
      </c>
      <c r="B295" s="936"/>
      <c r="C295" s="936"/>
      <c r="D295" s="936"/>
      <c r="E295" s="936"/>
      <c r="F295" s="936"/>
      <c r="G295" s="936"/>
      <c r="H295" s="936"/>
      <c r="I295" s="936"/>
      <c r="J295" s="936"/>
      <c r="K295" s="936"/>
      <c r="L295" s="936"/>
      <c r="M295" s="936"/>
      <c r="N295" s="936"/>
      <c r="O295" s="936"/>
      <c r="P295" s="936"/>
      <c r="Q295" s="936"/>
      <c r="R295" s="936"/>
      <c r="S295" s="936"/>
      <c r="T295" s="936"/>
      <c r="U295" s="936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</row>
    <row r="296" spans="1:33" s="43" customFormat="1" ht="10.5" customHeight="1">
      <c r="A296" s="966"/>
      <c r="B296" s="966"/>
      <c r="C296" s="966"/>
      <c r="D296" s="966"/>
      <c r="E296" s="966"/>
      <c r="F296" s="966"/>
      <c r="G296" s="966"/>
      <c r="H296" s="966"/>
      <c r="I296" s="966"/>
      <c r="J296" s="966"/>
      <c r="K296" s="966"/>
      <c r="L296" s="966"/>
      <c r="M296" s="966"/>
      <c r="N296" s="966"/>
      <c r="O296" s="966"/>
      <c r="P296" s="966"/>
      <c r="Q296" s="966"/>
      <c r="R296" s="966"/>
      <c r="S296" s="966"/>
      <c r="T296" s="966"/>
      <c r="U296" s="966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</row>
    <row r="297" spans="1:33" s="43" customFormat="1" ht="10.5" customHeight="1">
      <c r="A297" s="249"/>
      <c r="B297" s="250"/>
      <c r="C297" s="250"/>
      <c r="D297" s="250"/>
      <c r="E297" s="250"/>
      <c r="F297" s="250"/>
      <c r="G297" s="250"/>
      <c r="H297" s="250"/>
      <c r="I297" s="250"/>
      <c r="J297" s="250"/>
      <c r="K297" s="250"/>
      <c r="L297" s="250"/>
      <c r="M297" s="250"/>
      <c r="N297" s="250"/>
      <c r="O297" s="250"/>
      <c r="P297" s="250"/>
      <c r="Q297" s="250"/>
      <c r="R297" s="250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</row>
    <row r="298" spans="1:33" s="43" customFormat="1" ht="10.5" customHeight="1">
      <c r="A298" s="249"/>
      <c r="B298" s="250"/>
      <c r="C298" s="250"/>
      <c r="D298" s="250"/>
      <c r="E298" s="250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/>
      <c r="P298" s="250"/>
      <c r="Q298" s="250"/>
      <c r="R298" s="250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</row>
    <row r="299" spans="1:33" s="43" customFormat="1" ht="10.5" customHeight="1">
      <c r="A299" s="249"/>
      <c r="B299" s="250"/>
      <c r="C299" s="250"/>
      <c r="D299" s="250"/>
      <c r="E299" s="250"/>
      <c r="F299" s="250"/>
      <c r="G299" s="250"/>
      <c r="H299" s="250"/>
      <c r="I299" s="250"/>
      <c r="J299" s="250"/>
      <c r="K299" s="250"/>
      <c r="L299" s="250"/>
      <c r="M299" s="250"/>
      <c r="N299" s="250"/>
      <c r="O299" s="250"/>
      <c r="P299" s="250"/>
      <c r="Q299" s="250"/>
      <c r="R299" s="250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</row>
    <row r="300" spans="1:33" s="43" customFormat="1" ht="10.5" customHeight="1">
      <c r="A300" s="249"/>
      <c r="B300" s="250"/>
      <c r="C300" s="250"/>
      <c r="D300" s="250"/>
      <c r="E300" s="250"/>
      <c r="F300" s="250"/>
      <c r="G300" s="250"/>
      <c r="H300" s="250"/>
      <c r="I300" s="250"/>
      <c r="J300" s="250"/>
      <c r="K300" s="250"/>
      <c r="L300" s="250"/>
      <c r="M300" s="250"/>
      <c r="N300" s="250"/>
      <c r="O300" s="250"/>
      <c r="P300" s="250"/>
      <c r="Q300" s="250"/>
      <c r="R300" s="250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</row>
    <row r="301" spans="1:33" s="43" customFormat="1" ht="10.5" customHeight="1">
      <c r="A301" s="249"/>
      <c r="B301" s="250"/>
      <c r="C301" s="250"/>
      <c r="D301" s="250"/>
      <c r="E301" s="250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/>
      <c r="P301" s="250"/>
      <c r="Q301" s="250"/>
      <c r="R301" s="250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</row>
    <row r="302" spans="1:33" s="43" customFormat="1" ht="10.5" customHeight="1">
      <c r="A302" s="249"/>
      <c r="B302" s="250"/>
      <c r="C302" s="250"/>
      <c r="D302" s="250"/>
      <c r="E302" s="250"/>
      <c r="F302" s="250"/>
      <c r="G302" s="250"/>
      <c r="H302" s="250"/>
      <c r="I302" s="250"/>
      <c r="J302" s="250"/>
      <c r="K302" s="250"/>
      <c r="L302" s="250"/>
      <c r="M302" s="250"/>
      <c r="N302" s="250"/>
      <c r="O302" s="250"/>
      <c r="P302" s="250"/>
      <c r="Q302" s="250"/>
      <c r="R302" s="250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</row>
    <row r="303" spans="1:33" s="43" customFormat="1" ht="10.5" customHeight="1">
      <c r="A303" s="249"/>
      <c r="B303" s="250"/>
      <c r="C303" s="250"/>
      <c r="D303" s="250"/>
      <c r="E303" s="250"/>
      <c r="F303" s="250"/>
      <c r="G303" s="250"/>
      <c r="H303" s="250"/>
      <c r="I303" s="250"/>
      <c r="J303" s="250"/>
      <c r="K303" s="250"/>
      <c r="L303" s="250"/>
      <c r="M303" s="250"/>
      <c r="N303" s="250"/>
      <c r="O303" s="250"/>
      <c r="P303" s="250"/>
      <c r="Q303" s="250"/>
      <c r="R303" s="250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</row>
    <row r="304" spans="1:33" s="43" customFormat="1" ht="10.5" customHeight="1">
      <c r="A304" s="249"/>
      <c r="B304" s="250"/>
      <c r="C304" s="250"/>
      <c r="D304" s="250"/>
      <c r="E304" s="250"/>
      <c r="F304" s="250"/>
      <c r="G304" s="250"/>
      <c r="H304" s="250"/>
      <c r="I304" s="250"/>
      <c r="J304" s="250"/>
      <c r="K304" s="250"/>
      <c r="L304" s="250"/>
      <c r="M304" s="250"/>
      <c r="N304" s="250"/>
      <c r="O304" s="250"/>
      <c r="P304" s="250"/>
      <c r="Q304" s="250"/>
      <c r="R304" s="250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</row>
    <row r="305" spans="1:33" s="43" customFormat="1" ht="10.5" customHeight="1">
      <c r="A305" s="249"/>
      <c r="B305" s="250"/>
      <c r="C305" s="250"/>
      <c r="D305" s="250"/>
      <c r="E305" s="250"/>
      <c r="F305" s="250"/>
      <c r="G305" s="250"/>
      <c r="H305" s="250"/>
      <c r="I305" s="250"/>
      <c r="J305" s="250"/>
      <c r="K305" s="250"/>
      <c r="L305" s="250"/>
      <c r="M305" s="250"/>
      <c r="N305" s="250"/>
      <c r="O305" s="250"/>
      <c r="P305" s="250"/>
      <c r="Q305" s="250"/>
      <c r="R305" s="250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</row>
    <row r="306" spans="1:33" s="43" customFormat="1" ht="10.5" customHeight="1">
      <c r="A306" s="249"/>
      <c r="B306" s="250"/>
      <c r="C306" s="250"/>
      <c r="D306" s="250"/>
      <c r="E306" s="250"/>
      <c r="F306" s="250"/>
      <c r="G306" s="250"/>
      <c r="H306" s="250"/>
      <c r="I306" s="250"/>
      <c r="J306" s="250"/>
      <c r="K306" s="250"/>
      <c r="L306" s="250"/>
      <c r="M306" s="250"/>
      <c r="N306" s="250"/>
      <c r="O306" s="250"/>
      <c r="P306" s="250"/>
      <c r="Q306" s="250"/>
      <c r="R306" s="250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</row>
    <row r="307" spans="1:33" s="43" customFormat="1" ht="10.5" customHeight="1">
      <c r="A307" s="249"/>
      <c r="B307" s="250"/>
      <c r="C307" s="250"/>
      <c r="D307" s="250"/>
      <c r="E307" s="250"/>
      <c r="F307" s="250"/>
      <c r="G307" s="250"/>
      <c r="H307" s="250"/>
      <c r="I307" s="250"/>
      <c r="J307" s="250"/>
      <c r="K307" s="250"/>
      <c r="L307" s="250"/>
      <c r="M307" s="250"/>
      <c r="N307" s="250"/>
      <c r="O307" s="250"/>
      <c r="P307" s="250"/>
      <c r="Q307" s="250"/>
      <c r="R307" s="250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</row>
    <row r="308" spans="1:33" s="43" customFormat="1" ht="10.5" customHeight="1">
      <c r="A308" s="249"/>
      <c r="B308" s="250"/>
      <c r="C308" s="250"/>
      <c r="D308" s="250"/>
      <c r="E308" s="250"/>
      <c r="F308" s="250"/>
      <c r="G308" s="250"/>
      <c r="H308" s="250"/>
      <c r="I308" s="250"/>
      <c r="J308" s="250"/>
      <c r="K308" s="250"/>
      <c r="L308" s="250"/>
      <c r="M308" s="250"/>
      <c r="N308" s="250"/>
      <c r="O308" s="250"/>
      <c r="P308" s="250"/>
      <c r="Q308" s="250"/>
      <c r="R308" s="250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</row>
    <row r="309" spans="1:33" s="43" customFormat="1" ht="10.5" customHeight="1">
      <c r="A309" s="249"/>
      <c r="B309" s="250"/>
      <c r="C309" s="250"/>
      <c r="D309" s="250"/>
      <c r="E309" s="250"/>
      <c r="F309" s="250"/>
      <c r="G309" s="250"/>
      <c r="H309" s="250"/>
      <c r="I309" s="250"/>
      <c r="J309" s="250"/>
      <c r="K309" s="250"/>
      <c r="L309" s="250"/>
      <c r="M309" s="250"/>
      <c r="N309" s="250"/>
      <c r="O309" s="250"/>
      <c r="P309" s="250"/>
      <c r="Q309" s="250"/>
      <c r="R309" s="250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</row>
    <row r="310" spans="1:33" s="43" customFormat="1" ht="10.5" customHeight="1">
      <c r="A310" s="249"/>
      <c r="B310" s="250"/>
      <c r="C310" s="250"/>
      <c r="D310" s="250"/>
      <c r="E310" s="250"/>
      <c r="F310" s="250"/>
      <c r="G310" s="250"/>
      <c r="H310" s="250"/>
      <c r="I310" s="250"/>
      <c r="J310" s="250"/>
      <c r="K310" s="250"/>
      <c r="L310" s="250"/>
      <c r="M310" s="250"/>
      <c r="N310" s="250"/>
      <c r="O310" s="250"/>
      <c r="P310" s="250"/>
      <c r="Q310" s="250"/>
      <c r="R310" s="250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</row>
    <row r="311" spans="1:33" s="43" customFormat="1" ht="10.5" customHeight="1">
      <c r="A311" s="249"/>
      <c r="B311" s="250"/>
      <c r="C311" s="250"/>
      <c r="D311" s="250"/>
      <c r="E311" s="250"/>
      <c r="F311" s="250"/>
      <c r="G311" s="250"/>
      <c r="H311" s="250"/>
      <c r="I311" s="250"/>
      <c r="J311" s="250"/>
      <c r="K311" s="250"/>
      <c r="L311" s="250"/>
      <c r="M311" s="250"/>
      <c r="N311" s="250"/>
      <c r="O311" s="250"/>
      <c r="P311" s="250"/>
      <c r="Q311" s="250"/>
      <c r="R311" s="250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</row>
    <row r="312" spans="1:33" s="43" customFormat="1" ht="10.5" customHeight="1">
      <c r="A312" s="249"/>
      <c r="B312" s="250"/>
      <c r="C312" s="250"/>
      <c r="D312" s="250"/>
      <c r="E312" s="250"/>
      <c r="F312" s="250"/>
      <c r="G312" s="250"/>
      <c r="H312" s="250"/>
      <c r="I312" s="250"/>
      <c r="J312" s="250"/>
      <c r="K312" s="250"/>
      <c r="L312" s="250"/>
      <c r="M312" s="250"/>
      <c r="N312" s="250"/>
      <c r="O312" s="250"/>
      <c r="P312" s="250"/>
      <c r="Q312" s="250"/>
      <c r="R312" s="250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</row>
    <row r="313" spans="1:33" s="43" customFormat="1" ht="10.5" customHeight="1">
      <c r="A313" s="249"/>
      <c r="B313" s="250"/>
      <c r="C313" s="250"/>
      <c r="D313" s="250"/>
      <c r="E313" s="250"/>
      <c r="F313" s="250"/>
      <c r="G313" s="250"/>
      <c r="H313" s="250"/>
      <c r="I313" s="250"/>
      <c r="J313" s="250"/>
      <c r="K313" s="250"/>
      <c r="L313" s="250"/>
      <c r="M313" s="250"/>
      <c r="N313" s="250"/>
      <c r="O313" s="250"/>
      <c r="P313" s="250"/>
      <c r="Q313" s="250"/>
      <c r="R313" s="250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</row>
    <row r="314" spans="1:33" s="43" customFormat="1" ht="10.5" customHeight="1">
      <c r="A314" s="249"/>
      <c r="B314" s="250"/>
      <c r="C314" s="250"/>
      <c r="D314" s="250"/>
      <c r="E314" s="250"/>
      <c r="F314" s="250"/>
      <c r="G314" s="250"/>
      <c r="H314" s="250"/>
      <c r="I314" s="250"/>
      <c r="J314" s="250"/>
      <c r="K314" s="250"/>
      <c r="L314" s="250"/>
      <c r="M314" s="250"/>
      <c r="N314" s="250"/>
      <c r="O314" s="250"/>
      <c r="P314" s="250"/>
      <c r="Q314" s="250"/>
      <c r="R314" s="250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</row>
    <row r="315" spans="1:33" s="43" customFormat="1" ht="10.5" customHeight="1">
      <c r="A315" s="249"/>
      <c r="B315" s="250"/>
      <c r="C315" s="250"/>
      <c r="D315" s="250"/>
      <c r="E315" s="250"/>
      <c r="F315" s="250"/>
      <c r="G315" s="250"/>
      <c r="H315" s="250"/>
      <c r="I315" s="250"/>
      <c r="J315" s="250"/>
      <c r="K315" s="250"/>
      <c r="L315" s="250"/>
      <c r="M315" s="250"/>
      <c r="N315" s="250"/>
      <c r="O315" s="250"/>
      <c r="P315" s="250"/>
      <c r="Q315" s="250"/>
      <c r="R315" s="250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</row>
    <row r="316" spans="1:33" s="43" customFormat="1" ht="10.5" customHeight="1">
      <c r="A316" s="249"/>
      <c r="B316" s="250"/>
      <c r="C316" s="250"/>
      <c r="D316" s="250"/>
      <c r="E316" s="250"/>
      <c r="F316" s="250"/>
      <c r="G316" s="250"/>
      <c r="H316" s="250"/>
      <c r="I316" s="250"/>
      <c r="J316" s="250"/>
      <c r="K316" s="250"/>
      <c r="L316" s="250"/>
      <c r="M316" s="250"/>
      <c r="N316" s="250"/>
      <c r="O316" s="250"/>
      <c r="P316" s="250"/>
      <c r="Q316" s="250"/>
      <c r="R316" s="250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</row>
    <row r="317" spans="1:33" s="43" customFormat="1" ht="10.5" customHeight="1">
      <c r="A317" s="249"/>
      <c r="B317" s="250"/>
      <c r="C317" s="250"/>
      <c r="D317" s="250"/>
      <c r="E317" s="250"/>
      <c r="F317" s="250"/>
      <c r="G317" s="250"/>
      <c r="H317" s="250"/>
      <c r="I317" s="250"/>
      <c r="J317" s="250"/>
      <c r="K317" s="250"/>
      <c r="L317" s="250"/>
      <c r="M317" s="250"/>
      <c r="N317" s="250"/>
      <c r="O317" s="250"/>
      <c r="P317" s="250"/>
      <c r="Q317" s="250"/>
      <c r="R317" s="250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</row>
    <row r="318" spans="1:33" s="43" customFormat="1" ht="10.5" customHeight="1">
      <c r="A318" s="249"/>
      <c r="B318" s="250"/>
      <c r="C318" s="250"/>
      <c r="D318" s="250"/>
      <c r="E318" s="250"/>
      <c r="F318" s="250"/>
      <c r="G318" s="250"/>
      <c r="H318" s="250"/>
      <c r="I318" s="250"/>
      <c r="J318" s="250"/>
      <c r="K318" s="250"/>
      <c r="L318" s="250"/>
      <c r="M318" s="250"/>
      <c r="N318" s="250"/>
      <c r="O318" s="250"/>
      <c r="P318" s="250"/>
      <c r="Q318" s="250"/>
      <c r="R318" s="250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</row>
    <row r="319" spans="1:33" s="43" customFormat="1" ht="10.5" customHeight="1">
      <c r="A319" s="249"/>
      <c r="B319" s="250"/>
      <c r="C319" s="250"/>
      <c r="D319" s="250"/>
      <c r="E319" s="250"/>
      <c r="F319" s="250"/>
      <c r="G319" s="250"/>
      <c r="H319" s="250"/>
      <c r="I319" s="250"/>
      <c r="J319" s="250"/>
      <c r="K319" s="250"/>
      <c r="L319" s="250"/>
      <c r="M319" s="250"/>
      <c r="N319" s="250"/>
      <c r="O319" s="250"/>
      <c r="P319" s="250"/>
      <c r="Q319" s="250"/>
      <c r="R319" s="250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</row>
    <row r="320" spans="1:33" s="43" customFormat="1" ht="10.5" customHeight="1">
      <c r="A320" s="249"/>
      <c r="B320" s="250"/>
      <c r="C320" s="250"/>
      <c r="D320" s="250"/>
      <c r="E320" s="250"/>
      <c r="F320" s="250"/>
      <c r="G320" s="250"/>
      <c r="H320" s="250"/>
      <c r="I320" s="250"/>
      <c r="J320" s="250"/>
      <c r="K320" s="250"/>
      <c r="L320" s="250"/>
      <c r="M320" s="250"/>
      <c r="N320" s="250"/>
      <c r="O320" s="250"/>
      <c r="P320" s="250"/>
      <c r="Q320" s="250"/>
      <c r="R320" s="250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</row>
    <row r="321" spans="1:33" s="43" customFormat="1" ht="10.5" customHeight="1">
      <c r="A321" s="249"/>
      <c r="B321" s="250"/>
      <c r="C321" s="250"/>
      <c r="D321" s="250"/>
      <c r="E321" s="250"/>
      <c r="F321" s="250"/>
      <c r="G321" s="250"/>
      <c r="H321" s="250"/>
      <c r="I321" s="250"/>
      <c r="J321" s="250"/>
      <c r="K321" s="250"/>
      <c r="L321" s="250"/>
      <c r="M321" s="250"/>
      <c r="N321" s="250"/>
      <c r="O321" s="250"/>
      <c r="P321" s="250"/>
      <c r="Q321" s="250"/>
      <c r="R321" s="250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</row>
    <row r="322" spans="1:33" s="43" customFormat="1" ht="10.5" customHeight="1">
      <c r="A322" s="249"/>
      <c r="B322" s="250"/>
      <c r="C322" s="250"/>
      <c r="D322" s="250"/>
      <c r="E322" s="250"/>
      <c r="F322" s="250"/>
      <c r="G322" s="250"/>
      <c r="H322" s="250"/>
      <c r="I322" s="250"/>
      <c r="J322" s="250"/>
      <c r="K322" s="250"/>
      <c r="L322" s="250"/>
      <c r="M322" s="250"/>
      <c r="N322" s="250"/>
      <c r="O322" s="250"/>
      <c r="P322" s="250"/>
      <c r="Q322" s="250"/>
      <c r="R322" s="250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</row>
    <row r="323" spans="1:33" s="43" customFormat="1" ht="10.5" customHeight="1">
      <c r="A323" s="249"/>
      <c r="B323" s="250"/>
      <c r="C323" s="250"/>
      <c r="D323" s="250"/>
      <c r="E323" s="250"/>
      <c r="F323" s="250"/>
      <c r="G323" s="250"/>
      <c r="H323" s="250"/>
      <c r="I323" s="250"/>
      <c r="J323" s="250"/>
      <c r="K323" s="250"/>
      <c r="L323" s="250"/>
      <c r="M323" s="250"/>
      <c r="N323" s="250"/>
      <c r="O323" s="250"/>
      <c r="P323" s="250"/>
      <c r="Q323" s="250"/>
      <c r="R323" s="250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</row>
    <row r="324" spans="1:33" s="43" customFormat="1" ht="10.5" customHeight="1">
      <c r="A324" s="249"/>
      <c r="B324" s="250"/>
      <c r="C324" s="250"/>
      <c r="D324" s="250"/>
      <c r="E324" s="250"/>
      <c r="F324" s="250"/>
      <c r="G324" s="250"/>
      <c r="H324" s="250"/>
      <c r="I324" s="250"/>
      <c r="J324" s="250"/>
      <c r="K324" s="250"/>
      <c r="L324" s="250"/>
      <c r="M324" s="250"/>
      <c r="N324" s="250"/>
      <c r="O324" s="250"/>
      <c r="P324" s="250"/>
      <c r="Q324" s="250"/>
      <c r="R324" s="250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</row>
    <row r="325" spans="1:33" s="43" customFormat="1" ht="10.5" customHeight="1">
      <c r="A325" s="249"/>
      <c r="B325" s="250"/>
      <c r="C325" s="250"/>
      <c r="D325" s="250"/>
      <c r="E325" s="250"/>
      <c r="F325" s="250"/>
      <c r="G325" s="250"/>
      <c r="H325" s="250"/>
      <c r="I325" s="250"/>
      <c r="J325" s="250"/>
      <c r="K325" s="250"/>
      <c r="L325" s="250"/>
      <c r="M325" s="250"/>
      <c r="N325" s="250"/>
      <c r="O325" s="250"/>
      <c r="P325" s="250"/>
      <c r="Q325" s="250"/>
      <c r="R325" s="250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</row>
    <row r="326" spans="1:33" s="43" customFormat="1" ht="10.5" customHeight="1">
      <c r="A326" s="249"/>
      <c r="B326" s="250"/>
      <c r="C326" s="250"/>
      <c r="D326" s="250"/>
      <c r="E326" s="250"/>
      <c r="F326" s="250"/>
      <c r="G326" s="250"/>
      <c r="H326" s="250"/>
      <c r="I326" s="250"/>
      <c r="J326" s="250"/>
      <c r="K326" s="250"/>
      <c r="L326" s="250"/>
      <c r="M326" s="250"/>
      <c r="N326" s="250"/>
      <c r="O326" s="250"/>
      <c r="P326" s="250"/>
      <c r="Q326" s="250"/>
      <c r="R326" s="250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</row>
    <row r="327" spans="1:33" s="43" customFormat="1" ht="10.5" customHeight="1">
      <c r="A327" s="249"/>
      <c r="B327" s="250"/>
      <c r="C327" s="250"/>
      <c r="D327" s="250"/>
      <c r="E327" s="250"/>
      <c r="F327" s="250"/>
      <c r="G327" s="250"/>
      <c r="H327" s="250"/>
      <c r="I327" s="250"/>
      <c r="J327" s="250"/>
      <c r="K327" s="250"/>
      <c r="L327" s="250"/>
      <c r="M327" s="250"/>
      <c r="N327" s="250"/>
      <c r="O327" s="250"/>
      <c r="P327" s="250"/>
      <c r="Q327" s="250"/>
      <c r="R327" s="250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</row>
    <row r="328" spans="1:33" s="43" customFormat="1" ht="10.5" customHeight="1">
      <c r="A328" s="249"/>
      <c r="B328" s="250"/>
      <c r="C328" s="250"/>
      <c r="D328" s="250"/>
      <c r="E328" s="250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/>
      <c r="P328" s="250"/>
      <c r="Q328" s="250"/>
      <c r="R328" s="250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</row>
    <row r="329" spans="1:33" s="43" customFormat="1" ht="10.5" customHeight="1">
      <c r="A329" s="249"/>
      <c r="B329" s="250"/>
      <c r="C329" s="250"/>
      <c r="D329" s="250"/>
      <c r="E329" s="250"/>
      <c r="F329" s="250"/>
      <c r="G329" s="250"/>
      <c r="H329" s="250"/>
      <c r="I329" s="250"/>
      <c r="J329" s="250"/>
      <c r="K329" s="250"/>
      <c r="L329" s="250"/>
      <c r="M329" s="250"/>
      <c r="N329" s="250"/>
      <c r="O329" s="250"/>
      <c r="P329" s="250"/>
      <c r="Q329" s="250"/>
      <c r="R329" s="250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</row>
    <row r="330" spans="1:33" s="254" customFormat="1" ht="21.75" hidden="1" customHeight="1">
      <c r="A330" s="972" t="s">
        <v>152</v>
      </c>
      <c r="B330" s="973"/>
      <c r="C330" s="973"/>
      <c r="D330" s="973"/>
      <c r="E330" s="973"/>
      <c r="F330" s="973"/>
      <c r="G330" s="973"/>
      <c r="H330" s="973"/>
      <c r="I330" s="973"/>
      <c r="J330" s="973"/>
      <c r="K330" s="973"/>
      <c r="L330" s="973"/>
      <c r="M330" s="973"/>
      <c r="N330" s="973"/>
      <c r="O330" s="973"/>
      <c r="P330" s="973"/>
      <c r="Q330" s="973"/>
      <c r="R330" s="973"/>
      <c r="S330" s="973"/>
      <c r="T330" s="973"/>
      <c r="U330" s="974"/>
    </row>
    <row r="331" spans="1:33" s="254" customFormat="1" ht="24" customHeight="1">
      <c r="A331" s="948" t="s">
        <v>151</v>
      </c>
      <c r="B331" s="949"/>
      <c r="C331" s="949"/>
      <c r="D331" s="949"/>
      <c r="E331" s="949"/>
      <c r="F331" s="949"/>
      <c r="G331" s="949"/>
      <c r="H331" s="949"/>
      <c r="I331" s="949"/>
      <c r="J331" s="949"/>
      <c r="K331" s="949"/>
      <c r="L331" s="949"/>
      <c r="M331" s="949"/>
      <c r="N331" s="949"/>
      <c r="O331" s="949"/>
      <c r="P331" s="949"/>
      <c r="Q331" s="949"/>
      <c r="R331" s="949"/>
      <c r="S331" s="949"/>
      <c r="T331" s="949"/>
      <c r="U331" s="950"/>
    </row>
    <row r="332" spans="1:33" s="254" customFormat="1" ht="5.25" customHeight="1">
      <c r="A332" s="256"/>
      <c r="B332" s="256"/>
      <c r="C332" s="289"/>
      <c r="D332" s="256"/>
      <c r="E332" s="256"/>
      <c r="F332" s="256"/>
      <c r="G332" s="256"/>
      <c r="H332" s="256"/>
      <c r="I332" s="256"/>
      <c r="J332" s="256"/>
      <c r="K332" s="256"/>
      <c r="L332" s="256"/>
      <c r="M332" s="324"/>
      <c r="N332" s="324"/>
      <c r="O332" s="256"/>
      <c r="P332" s="324"/>
      <c r="Q332" s="324"/>
      <c r="R332" s="256"/>
      <c r="S332" s="343"/>
    </row>
    <row r="333" spans="1:33" s="255" customFormat="1" ht="40.5" customHeight="1">
      <c r="A333" s="928" t="s">
        <v>336</v>
      </c>
      <c r="B333" s="929"/>
      <c r="C333" s="929"/>
      <c r="D333" s="929"/>
      <c r="E333" s="929"/>
      <c r="F333" s="929"/>
      <c r="G333" s="929"/>
      <c r="H333" s="929"/>
      <c r="I333" s="929"/>
      <c r="J333" s="929"/>
      <c r="K333" s="929"/>
      <c r="L333" s="929"/>
      <c r="M333" s="929"/>
      <c r="N333" s="929"/>
      <c r="O333" s="929"/>
      <c r="P333" s="929"/>
      <c r="Q333" s="929"/>
      <c r="R333" s="929"/>
      <c r="S333" s="929"/>
      <c r="T333" s="929"/>
      <c r="U333" s="930"/>
    </row>
    <row r="334" spans="1:33" ht="11.25" customHeight="1" thickBo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</row>
    <row r="335" spans="1:33" ht="36" customHeight="1">
      <c r="A335" s="975" t="s">
        <v>163</v>
      </c>
      <c r="B335" s="924" t="s">
        <v>49</v>
      </c>
      <c r="C335" s="925"/>
      <c r="D335" s="959" t="s">
        <v>174</v>
      </c>
      <c r="E335" s="922" t="s">
        <v>184</v>
      </c>
      <c r="F335" s="918" t="s">
        <v>176</v>
      </c>
      <c r="G335" s="918" t="s">
        <v>177</v>
      </c>
      <c r="H335" s="918" t="s">
        <v>178</v>
      </c>
      <c r="I335" s="918" t="s">
        <v>185</v>
      </c>
      <c r="J335" s="918" t="s">
        <v>161</v>
      </c>
      <c r="K335" s="918"/>
      <c r="L335" s="918"/>
      <c r="M335" s="918" t="s">
        <v>183</v>
      </c>
      <c r="N335" s="918"/>
      <c r="O335" s="932" t="s">
        <v>155</v>
      </c>
      <c r="P335" s="939" t="s">
        <v>175</v>
      </c>
      <c r="Q335" s="940"/>
      <c r="R335" s="970" t="s">
        <v>182</v>
      </c>
      <c r="S335" s="962" t="s">
        <v>164</v>
      </c>
      <c r="T335" s="935"/>
      <c r="U335" s="937" t="s">
        <v>315</v>
      </c>
    </row>
    <row r="336" spans="1:33" ht="28.9" customHeight="1">
      <c r="A336" s="976"/>
      <c r="B336" s="531" t="s">
        <v>172</v>
      </c>
      <c r="C336" s="532" t="s">
        <v>154</v>
      </c>
      <c r="D336" s="960"/>
      <c r="E336" s="923"/>
      <c r="F336" s="919"/>
      <c r="G336" s="919"/>
      <c r="H336" s="919"/>
      <c r="I336" s="919"/>
      <c r="J336" s="544" t="s">
        <v>179</v>
      </c>
      <c r="K336" s="544" t="s">
        <v>180</v>
      </c>
      <c r="L336" s="544" t="s">
        <v>181</v>
      </c>
      <c r="M336" s="555" t="s">
        <v>172</v>
      </c>
      <c r="N336" s="544" t="s">
        <v>154</v>
      </c>
      <c r="O336" s="933"/>
      <c r="P336" s="334" t="s">
        <v>172</v>
      </c>
      <c r="Q336" s="325" t="s">
        <v>154</v>
      </c>
      <c r="R336" s="971"/>
      <c r="S336" s="705" t="s">
        <v>173</v>
      </c>
      <c r="T336" s="568" t="s">
        <v>154</v>
      </c>
      <c r="U336" s="938"/>
    </row>
    <row r="337" spans="1:33" ht="16.149999999999999" customHeight="1">
      <c r="A337" s="977"/>
      <c r="B337" s="533" t="s">
        <v>82</v>
      </c>
      <c r="C337" s="534" t="s">
        <v>165</v>
      </c>
      <c r="D337" s="535" t="s">
        <v>166</v>
      </c>
      <c r="E337" s="546" t="s">
        <v>87</v>
      </c>
      <c r="F337" s="547" t="s">
        <v>79</v>
      </c>
      <c r="G337" s="547" t="s">
        <v>80</v>
      </c>
      <c r="H337" s="547" t="s">
        <v>153</v>
      </c>
      <c r="I337" s="547" t="s">
        <v>160</v>
      </c>
      <c r="J337" s="547" t="s">
        <v>162</v>
      </c>
      <c r="K337" s="547" t="s">
        <v>83</v>
      </c>
      <c r="L337" s="547" t="s">
        <v>186</v>
      </c>
      <c r="M337" s="678" t="s">
        <v>187</v>
      </c>
      <c r="N337" s="547" t="s">
        <v>81</v>
      </c>
      <c r="O337" s="672" t="s">
        <v>188</v>
      </c>
      <c r="P337" s="337" t="s">
        <v>85</v>
      </c>
      <c r="Q337" s="327" t="s">
        <v>189</v>
      </c>
      <c r="R337" s="700" t="s">
        <v>190</v>
      </c>
      <c r="S337" s="706" t="s">
        <v>191</v>
      </c>
      <c r="T337" s="706" t="s">
        <v>192</v>
      </c>
      <c r="U337" s="707" t="s">
        <v>193</v>
      </c>
    </row>
    <row r="338" spans="1:33" ht="23.25" customHeight="1">
      <c r="A338" s="578" t="s">
        <v>169</v>
      </c>
      <c r="B338" s="384">
        <f t="shared" ref="B338:U338" si="21">SUM(B339:B342)</f>
        <v>4249</v>
      </c>
      <c r="C338" s="384">
        <f t="shared" si="21"/>
        <v>6559</v>
      </c>
      <c r="D338" s="384">
        <f t="shared" si="21"/>
        <v>10808</v>
      </c>
      <c r="E338" s="696">
        <f t="shared" si="21"/>
        <v>326</v>
      </c>
      <c r="F338" s="696">
        <f t="shared" si="21"/>
        <v>11</v>
      </c>
      <c r="G338" s="696">
        <f t="shared" si="21"/>
        <v>1</v>
      </c>
      <c r="H338" s="696">
        <f t="shared" si="21"/>
        <v>0</v>
      </c>
      <c r="I338" s="696">
        <f t="shared" si="21"/>
        <v>34</v>
      </c>
      <c r="J338" s="696">
        <f t="shared" si="21"/>
        <v>8</v>
      </c>
      <c r="K338" s="696">
        <f t="shared" si="21"/>
        <v>1</v>
      </c>
      <c r="L338" s="696">
        <f t="shared" si="21"/>
        <v>1</v>
      </c>
      <c r="M338" s="699">
        <f t="shared" si="21"/>
        <v>382</v>
      </c>
      <c r="N338" s="696">
        <f t="shared" si="21"/>
        <v>15</v>
      </c>
      <c r="O338" s="699">
        <f t="shared" si="21"/>
        <v>397</v>
      </c>
      <c r="P338" s="352">
        <f t="shared" si="21"/>
        <v>15</v>
      </c>
      <c r="Q338" s="352">
        <f t="shared" si="21"/>
        <v>67</v>
      </c>
      <c r="R338" s="701">
        <f t="shared" si="21"/>
        <v>82</v>
      </c>
      <c r="S338" s="708">
        <f t="shared" si="21"/>
        <v>3852</v>
      </c>
      <c r="T338" s="708">
        <f t="shared" si="21"/>
        <v>6477</v>
      </c>
      <c r="U338" s="708">
        <f t="shared" si="21"/>
        <v>10329</v>
      </c>
    </row>
    <row r="339" spans="1:33" s="251" customFormat="1" ht="18" customHeight="1">
      <c r="A339" s="662" t="s">
        <v>204</v>
      </c>
      <c r="B339" s="665">
        <v>2349</v>
      </c>
      <c r="C339" s="666">
        <v>4273</v>
      </c>
      <c r="D339" s="667">
        <f>SUM(B339:C339)</f>
        <v>6622</v>
      </c>
      <c r="E339" s="669">
        <v>120</v>
      </c>
      <c r="F339" s="670">
        <v>5</v>
      </c>
      <c r="G339" s="670">
        <v>0</v>
      </c>
      <c r="H339" s="670">
        <v>0</v>
      </c>
      <c r="I339" s="670">
        <v>4</v>
      </c>
      <c r="J339" s="670">
        <v>0</v>
      </c>
      <c r="K339" s="670">
        <v>0</v>
      </c>
      <c r="L339" s="670">
        <v>0</v>
      </c>
      <c r="M339" s="483">
        <f>SUM(E339:L339)</f>
        <v>129</v>
      </c>
      <c r="N339" s="670">
        <v>1</v>
      </c>
      <c r="O339" s="484">
        <f>SUM(M339:N339)</f>
        <v>130</v>
      </c>
      <c r="P339" s="368">
        <v>12</v>
      </c>
      <c r="Q339" s="342">
        <v>1</v>
      </c>
      <c r="R339" s="685">
        <f>SUM(P339:Q339)</f>
        <v>13</v>
      </c>
      <c r="S339" s="691">
        <f t="shared" ref="S339:T342" si="22">+B339-M339-P339</f>
        <v>2208</v>
      </c>
      <c r="T339" s="692">
        <f t="shared" si="22"/>
        <v>4271</v>
      </c>
      <c r="U339" s="693">
        <f>+S339+T339</f>
        <v>6479</v>
      </c>
      <c r="V339" s="252"/>
      <c r="W339" s="252"/>
      <c r="X339" s="252"/>
      <c r="Y339" s="252"/>
      <c r="Z339" s="252"/>
      <c r="AA339" s="252"/>
      <c r="AB339" s="252"/>
      <c r="AC339" s="252"/>
      <c r="AD339" s="252"/>
      <c r="AE339" s="252"/>
      <c r="AF339" s="252"/>
      <c r="AG339" s="252"/>
    </row>
    <row r="340" spans="1:33" s="251" customFormat="1" ht="18" customHeight="1">
      <c r="A340" s="662" t="s">
        <v>245</v>
      </c>
      <c r="B340" s="665">
        <v>639</v>
      </c>
      <c r="C340" s="666">
        <v>570</v>
      </c>
      <c r="D340" s="667">
        <f>SUM(B340:C340)</f>
        <v>1209</v>
      </c>
      <c r="E340" s="669">
        <v>38</v>
      </c>
      <c r="F340" s="670">
        <v>1</v>
      </c>
      <c r="G340" s="670">
        <v>0</v>
      </c>
      <c r="H340" s="670">
        <v>0</v>
      </c>
      <c r="I340" s="670">
        <v>15</v>
      </c>
      <c r="J340" s="670">
        <v>4</v>
      </c>
      <c r="K340" s="670">
        <v>0</v>
      </c>
      <c r="L340" s="670">
        <v>1</v>
      </c>
      <c r="M340" s="483">
        <f>SUM(E340:L340)</f>
        <v>59</v>
      </c>
      <c r="N340" s="670">
        <v>8</v>
      </c>
      <c r="O340" s="484">
        <f>SUM(M340:N340)</f>
        <v>67</v>
      </c>
      <c r="P340" s="368">
        <v>1</v>
      </c>
      <c r="Q340" s="342">
        <v>39</v>
      </c>
      <c r="R340" s="685">
        <f>SUM(P340:Q340)</f>
        <v>40</v>
      </c>
      <c r="S340" s="691">
        <f t="shared" si="22"/>
        <v>579</v>
      </c>
      <c r="T340" s="692">
        <f t="shared" si="22"/>
        <v>523</v>
      </c>
      <c r="U340" s="693">
        <f>+S340+T340</f>
        <v>1102</v>
      </c>
      <c r="V340" s="252"/>
      <c r="W340" s="252"/>
      <c r="X340" s="252"/>
      <c r="Y340" s="252"/>
      <c r="Z340" s="252"/>
      <c r="AA340" s="252"/>
      <c r="AB340" s="252"/>
      <c r="AC340" s="252"/>
      <c r="AD340" s="252"/>
      <c r="AE340" s="252"/>
      <c r="AF340" s="252"/>
      <c r="AG340" s="252"/>
    </row>
    <row r="341" spans="1:33" s="251" customFormat="1" ht="18" customHeight="1">
      <c r="A341" s="662" t="s">
        <v>276</v>
      </c>
      <c r="B341" s="665">
        <v>578</v>
      </c>
      <c r="C341" s="666">
        <v>446</v>
      </c>
      <c r="D341" s="667">
        <f>SUM(B341:C341)</f>
        <v>1024</v>
      </c>
      <c r="E341" s="669">
        <v>50</v>
      </c>
      <c r="F341" s="670">
        <v>5</v>
      </c>
      <c r="G341" s="670">
        <v>1</v>
      </c>
      <c r="H341" s="670">
        <v>0</v>
      </c>
      <c r="I341" s="670">
        <v>9</v>
      </c>
      <c r="J341" s="670">
        <v>4</v>
      </c>
      <c r="K341" s="670">
        <v>1</v>
      </c>
      <c r="L341" s="670">
        <v>0</v>
      </c>
      <c r="M341" s="483">
        <f>SUM(E341:L341)</f>
        <v>70</v>
      </c>
      <c r="N341" s="670">
        <v>3</v>
      </c>
      <c r="O341" s="484">
        <f>SUM(M341:N341)</f>
        <v>73</v>
      </c>
      <c r="P341" s="368">
        <v>0</v>
      </c>
      <c r="Q341" s="342">
        <v>26</v>
      </c>
      <c r="R341" s="685">
        <f>SUM(P341:Q341)</f>
        <v>26</v>
      </c>
      <c r="S341" s="691">
        <f t="shared" si="22"/>
        <v>508</v>
      </c>
      <c r="T341" s="692">
        <f t="shared" si="22"/>
        <v>417</v>
      </c>
      <c r="U341" s="693">
        <f>+S341+T341</f>
        <v>925</v>
      </c>
      <c r="V341" s="252"/>
      <c r="W341" s="252"/>
      <c r="X341" s="252"/>
      <c r="Y341" s="252"/>
      <c r="Z341" s="252"/>
      <c r="AA341" s="252"/>
      <c r="AB341" s="252"/>
      <c r="AC341" s="252"/>
      <c r="AD341" s="252"/>
      <c r="AE341" s="252"/>
      <c r="AF341" s="252"/>
      <c r="AG341" s="252"/>
    </row>
    <row r="342" spans="1:33" s="251" customFormat="1" ht="18" customHeight="1" thickBot="1">
      <c r="A342" s="662" t="s">
        <v>255</v>
      </c>
      <c r="B342" s="694">
        <v>683</v>
      </c>
      <c r="C342" s="695">
        <v>1270</v>
      </c>
      <c r="D342" s="667">
        <f>SUM(B342:C342)</f>
        <v>1953</v>
      </c>
      <c r="E342" s="697">
        <v>118</v>
      </c>
      <c r="F342" s="698">
        <v>0</v>
      </c>
      <c r="G342" s="698">
        <v>0</v>
      </c>
      <c r="H342" s="698">
        <v>0</v>
      </c>
      <c r="I342" s="698">
        <v>6</v>
      </c>
      <c r="J342" s="698">
        <v>0</v>
      </c>
      <c r="K342" s="698">
        <v>0</v>
      </c>
      <c r="L342" s="698">
        <v>0</v>
      </c>
      <c r="M342" s="486">
        <f>SUM(E342:L342)</f>
        <v>124</v>
      </c>
      <c r="N342" s="698">
        <v>3</v>
      </c>
      <c r="O342" s="487">
        <f>SUM(M342:N342)</f>
        <v>127</v>
      </c>
      <c r="P342" s="369">
        <v>2</v>
      </c>
      <c r="Q342" s="370">
        <v>1</v>
      </c>
      <c r="R342" s="702">
        <f>SUM(P342:Q342)</f>
        <v>3</v>
      </c>
      <c r="S342" s="709">
        <f t="shared" si="22"/>
        <v>557</v>
      </c>
      <c r="T342" s="710">
        <f t="shared" si="22"/>
        <v>1266</v>
      </c>
      <c r="U342" s="711">
        <f>+S342+T342</f>
        <v>1823</v>
      </c>
      <c r="V342" s="252"/>
      <c r="W342" s="252"/>
      <c r="X342" s="252"/>
      <c r="Y342" s="252"/>
      <c r="Z342" s="252"/>
      <c r="AA342" s="252"/>
      <c r="AB342" s="252"/>
      <c r="AC342" s="252"/>
      <c r="AD342" s="252"/>
      <c r="AE342" s="252"/>
      <c r="AF342" s="252"/>
      <c r="AG342" s="252"/>
    </row>
    <row r="343" spans="1:33" s="43" customFormat="1" ht="12.75" customHeight="1">
      <c r="A343" s="936" t="s">
        <v>333</v>
      </c>
      <c r="B343" s="936"/>
      <c r="C343" s="936"/>
      <c r="D343" s="936"/>
      <c r="E343" s="936"/>
      <c r="F343" s="936"/>
      <c r="G343" s="936"/>
      <c r="H343" s="936"/>
      <c r="I343" s="936"/>
      <c r="J343" s="936"/>
      <c r="K343" s="936"/>
      <c r="L343" s="936"/>
      <c r="M343" s="936"/>
      <c r="N343" s="936"/>
      <c r="O343" s="936"/>
      <c r="P343" s="936"/>
      <c r="Q343" s="936"/>
      <c r="R343" s="936"/>
      <c r="S343" s="936"/>
      <c r="T343" s="936"/>
      <c r="U343" s="936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</row>
    <row r="344" spans="1:33" s="43" customFormat="1" ht="10.5" hidden="1" customHeight="1">
      <c r="A344" s="961" t="s">
        <v>273</v>
      </c>
      <c r="B344" s="961"/>
      <c r="C344" s="961"/>
      <c r="D344" s="961"/>
      <c r="E344" s="961"/>
      <c r="F344" s="961"/>
      <c r="G344" s="961"/>
      <c r="H344" s="961"/>
      <c r="I344" s="961"/>
      <c r="J344" s="961"/>
      <c r="K344" s="961"/>
      <c r="L344" s="961"/>
      <c r="M344" s="961"/>
      <c r="N344" s="961"/>
      <c r="O344" s="961"/>
      <c r="P344" s="961"/>
      <c r="Q344" s="961"/>
      <c r="R344" s="961"/>
      <c r="S344" s="961"/>
      <c r="T344" s="961"/>
      <c r="U344" s="961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</row>
    <row r="345" spans="1:33" s="43" customFormat="1" ht="10.5" hidden="1" customHeight="1">
      <c r="A345" s="961" t="s">
        <v>272</v>
      </c>
      <c r="B345" s="961"/>
      <c r="C345" s="961"/>
      <c r="D345" s="961"/>
      <c r="E345" s="961"/>
      <c r="F345" s="961"/>
      <c r="G345" s="961"/>
      <c r="H345" s="961"/>
      <c r="I345" s="961"/>
      <c r="J345" s="961"/>
      <c r="K345" s="961"/>
      <c r="L345" s="961"/>
      <c r="M345" s="961"/>
      <c r="N345" s="961"/>
      <c r="O345" s="961"/>
      <c r="P345" s="961"/>
      <c r="Q345" s="961"/>
      <c r="R345" s="961"/>
      <c r="S345" s="961"/>
      <c r="T345" s="961"/>
      <c r="U345" s="961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</row>
    <row r="346" spans="1:33" s="43" customFormat="1" ht="10.5" customHeight="1">
      <c r="A346" s="249"/>
      <c r="B346" s="250"/>
      <c r="C346" s="250"/>
      <c r="D346" s="250"/>
      <c r="E346" s="250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250"/>
      <c r="Q346" s="250"/>
      <c r="R346" s="250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</row>
    <row r="347" spans="1:33" s="43" customFormat="1" ht="10.5" customHeight="1">
      <c r="A347" s="249"/>
      <c r="B347" s="250"/>
      <c r="C347" s="250"/>
      <c r="D347" s="250"/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50"/>
      <c r="Q347" s="250"/>
      <c r="R347" s="250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</row>
    <row r="348" spans="1:33" s="43" customFormat="1" ht="10.5" customHeight="1">
      <c r="A348" s="249"/>
      <c r="B348" s="250"/>
      <c r="C348" s="250"/>
      <c r="D348" s="250"/>
      <c r="E348" s="250"/>
      <c r="F348" s="250"/>
      <c r="G348" s="250"/>
      <c r="H348" s="250"/>
      <c r="I348" s="250"/>
      <c r="J348" s="250"/>
      <c r="K348" s="250"/>
      <c r="L348" s="250"/>
      <c r="M348" s="250"/>
      <c r="N348" s="250"/>
      <c r="O348" s="250"/>
      <c r="P348" s="250"/>
      <c r="Q348" s="250"/>
      <c r="R348" s="250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</row>
    <row r="349" spans="1:33" s="43" customFormat="1" ht="10.5" customHeight="1">
      <c r="A349" s="249"/>
      <c r="B349" s="250"/>
      <c r="C349" s="250"/>
      <c r="D349" s="250"/>
      <c r="E349" s="250"/>
      <c r="F349" s="250"/>
      <c r="G349" s="250"/>
      <c r="H349" s="250"/>
      <c r="I349" s="250"/>
      <c r="J349" s="250"/>
      <c r="K349" s="250"/>
      <c r="L349" s="250"/>
      <c r="M349" s="250"/>
      <c r="N349" s="250"/>
      <c r="O349" s="250"/>
      <c r="P349" s="250"/>
      <c r="Q349" s="250"/>
      <c r="R349" s="250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</row>
    <row r="350" spans="1:33" s="43" customFormat="1" ht="10.5" customHeight="1">
      <c r="A350" s="249"/>
      <c r="B350" s="250"/>
      <c r="C350" s="250"/>
      <c r="D350" s="250"/>
      <c r="E350" s="250"/>
      <c r="F350" s="250"/>
      <c r="G350" s="250"/>
      <c r="H350" s="250"/>
      <c r="I350" s="250"/>
      <c r="J350" s="250"/>
      <c r="K350" s="250"/>
      <c r="L350" s="250"/>
      <c r="M350" s="250"/>
      <c r="N350" s="250"/>
      <c r="O350" s="250"/>
      <c r="P350" s="250"/>
      <c r="Q350" s="250"/>
      <c r="R350" s="250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</row>
    <row r="351" spans="1:33" s="43" customFormat="1" ht="10.5" customHeight="1">
      <c r="A351" s="249"/>
      <c r="B351" s="250"/>
      <c r="C351" s="250"/>
      <c r="D351" s="250"/>
      <c r="E351" s="250"/>
      <c r="F351" s="250"/>
      <c r="G351" s="250"/>
      <c r="H351" s="250"/>
      <c r="I351" s="250"/>
      <c r="J351" s="250"/>
      <c r="K351" s="250"/>
      <c r="L351" s="250"/>
      <c r="M351" s="250"/>
      <c r="N351" s="250"/>
      <c r="O351" s="250"/>
      <c r="P351" s="250"/>
      <c r="Q351" s="250"/>
      <c r="R351" s="250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</row>
    <row r="352" spans="1:33" s="43" customFormat="1" ht="10.5" customHeight="1">
      <c r="A352" s="249"/>
      <c r="B352" s="250"/>
      <c r="C352" s="250"/>
      <c r="D352" s="250"/>
      <c r="E352" s="250"/>
      <c r="F352" s="250"/>
      <c r="G352" s="250"/>
      <c r="H352" s="250"/>
      <c r="I352" s="250"/>
      <c r="J352" s="250"/>
      <c r="K352" s="250"/>
      <c r="L352" s="250"/>
      <c r="M352" s="250"/>
      <c r="N352" s="250"/>
      <c r="O352" s="250"/>
      <c r="P352" s="250"/>
      <c r="Q352" s="250"/>
      <c r="R352" s="250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</row>
    <row r="353" spans="1:33" s="43" customFormat="1" ht="10.5" customHeight="1">
      <c r="A353" s="249"/>
      <c r="B353" s="250"/>
      <c r="C353" s="250"/>
      <c r="D353" s="250"/>
      <c r="E353" s="250"/>
      <c r="F353" s="250"/>
      <c r="G353" s="250"/>
      <c r="H353" s="250"/>
      <c r="I353" s="250"/>
      <c r="J353" s="250"/>
      <c r="K353" s="250"/>
      <c r="L353" s="250"/>
      <c r="M353" s="250"/>
      <c r="N353" s="250"/>
      <c r="O353" s="250"/>
      <c r="P353" s="250"/>
      <c r="Q353" s="250"/>
      <c r="R353" s="250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</row>
    <row r="354" spans="1:33" s="43" customFormat="1" ht="10.5" customHeight="1">
      <c r="A354" s="249"/>
      <c r="B354" s="250"/>
      <c r="C354" s="250"/>
      <c r="D354" s="250"/>
      <c r="E354" s="250"/>
      <c r="F354" s="250"/>
      <c r="G354" s="250"/>
      <c r="H354" s="250"/>
      <c r="I354" s="250"/>
      <c r="J354" s="250"/>
      <c r="K354" s="250"/>
      <c r="L354" s="250"/>
      <c r="M354" s="250"/>
      <c r="N354" s="250"/>
      <c r="O354" s="250"/>
      <c r="P354" s="250"/>
      <c r="Q354" s="250"/>
      <c r="R354" s="250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</row>
    <row r="355" spans="1:33" s="43" customFormat="1" ht="10.5" customHeight="1">
      <c r="A355" s="249"/>
      <c r="B355" s="250"/>
      <c r="C355" s="250"/>
      <c r="D355" s="250"/>
      <c r="E355" s="250"/>
      <c r="F355" s="250"/>
      <c r="G355" s="250"/>
      <c r="H355" s="250"/>
      <c r="I355" s="250"/>
      <c r="J355" s="250"/>
      <c r="K355" s="250"/>
      <c r="L355" s="250"/>
      <c r="M355" s="250"/>
      <c r="N355" s="250"/>
      <c r="O355" s="250"/>
      <c r="P355" s="250"/>
      <c r="Q355" s="250"/>
      <c r="R355" s="250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</row>
    <row r="356" spans="1:33" s="43" customFormat="1" ht="10.5" customHeight="1">
      <c r="A356" s="249"/>
      <c r="B356" s="250"/>
      <c r="C356" s="250"/>
      <c r="D356" s="250"/>
      <c r="E356" s="250"/>
      <c r="F356" s="250"/>
      <c r="G356" s="250"/>
      <c r="H356" s="250"/>
      <c r="I356" s="250"/>
      <c r="J356" s="250"/>
      <c r="K356" s="250"/>
      <c r="L356" s="250"/>
      <c r="M356" s="250"/>
      <c r="N356" s="250"/>
      <c r="O356" s="250"/>
      <c r="P356" s="250"/>
      <c r="Q356" s="250"/>
      <c r="R356" s="250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</row>
    <row r="357" spans="1:33" s="43" customFormat="1" ht="10.5" customHeight="1">
      <c r="A357" s="249"/>
      <c r="B357" s="250"/>
      <c r="C357" s="250"/>
      <c r="D357" s="250"/>
      <c r="E357" s="250"/>
      <c r="F357" s="250"/>
      <c r="G357" s="250"/>
      <c r="H357" s="250"/>
      <c r="I357" s="250"/>
      <c r="J357" s="250"/>
      <c r="K357" s="250"/>
      <c r="L357" s="250"/>
      <c r="M357" s="250"/>
      <c r="N357" s="250"/>
      <c r="O357" s="250"/>
      <c r="P357" s="250"/>
      <c r="Q357" s="250"/>
      <c r="R357" s="250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</row>
    <row r="358" spans="1:33" s="43" customFormat="1" ht="10.5" customHeight="1">
      <c r="A358" s="249"/>
      <c r="B358" s="250"/>
      <c r="C358" s="250"/>
      <c r="D358" s="250"/>
      <c r="E358" s="250"/>
      <c r="F358" s="250"/>
      <c r="G358" s="250"/>
      <c r="H358" s="250"/>
      <c r="I358" s="250"/>
      <c r="J358" s="250"/>
      <c r="K358" s="250"/>
      <c r="L358" s="250"/>
      <c r="M358" s="250"/>
      <c r="N358" s="250"/>
      <c r="O358" s="250"/>
      <c r="P358" s="250"/>
      <c r="Q358" s="250"/>
      <c r="R358" s="250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</row>
    <row r="359" spans="1:33" s="43" customFormat="1" ht="10.5" customHeight="1">
      <c r="A359" s="249"/>
      <c r="B359" s="250"/>
      <c r="C359" s="250"/>
      <c r="D359" s="250"/>
      <c r="E359" s="250"/>
      <c r="F359" s="250"/>
      <c r="G359" s="250"/>
      <c r="H359" s="250"/>
      <c r="I359" s="250"/>
      <c r="J359" s="250"/>
      <c r="K359" s="250"/>
      <c r="L359" s="250"/>
      <c r="M359" s="250"/>
      <c r="N359" s="250"/>
      <c r="O359" s="250"/>
      <c r="P359" s="250"/>
      <c r="Q359" s="250"/>
      <c r="R359" s="250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</row>
    <row r="360" spans="1:33" s="43" customFormat="1" ht="10.5" customHeight="1">
      <c r="A360" s="249"/>
      <c r="B360" s="250"/>
      <c r="C360" s="250"/>
      <c r="D360" s="250"/>
      <c r="E360" s="250"/>
      <c r="F360" s="250"/>
      <c r="G360" s="250"/>
      <c r="H360" s="250"/>
      <c r="I360" s="250"/>
      <c r="J360" s="250"/>
      <c r="K360" s="250"/>
      <c r="L360" s="250"/>
      <c r="M360" s="250"/>
      <c r="N360" s="250"/>
      <c r="O360" s="250"/>
      <c r="P360" s="250"/>
      <c r="Q360" s="250"/>
      <c r="R360" s="250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</row>
    <row r="361" spans="1:33" s="43" customFormat="1" ht="10.5" customHeight="1">
      <c r="A361" s="249"/>
      <c r="B361" s="250"/>
      <c r="C361" s="250"/>
      <c r="D361" s="250"/>
      <c r="E361" s="250"/>
      <c r="F361" s="250"/>
      <c r="G361" s="250"/>
      <c r="H361" s="250"/>
      <c r="I361" s="250"/>
      <c r="J361" s="250"/>
      <c r="K361" s="250"/>
      <c r="L361" s="250"/>
      <c r="M361" s="250"/>
      <c r="N361" s="250"/>
      <c r="O361" s="250"/>
      <c r="P361" s="250"/>
      <c r="Q361" s="250"/>
      <c r="R361" s="250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</row>
    <row r="362" spans="1:33" s="43" customFormat="1" ht="10.5" customHeight="1">
      <c r="A362" s="249"/>
      <c r="B362" s="250"/>
      <c r="C362" s="250"/>
      <c r="D362" s="250"/>
      <c r="E362" s="250"/>
      <c r="F362" s="250"/>
      <c r="G362" s="250"/>
      <c r="H362" s="250"/>
      <c r="I362" s="250"/>
      <c r="J362" s="250"/>
      <c r="K362" s="250"/>
      <c r="L362" s="250"/>
      <c r="M362" s="250"/>
      <c r="N362" s="250"/>
      <c r="O362" s="250"/>
      <c r="P362" s="250"/>
      <c r="Q362" s="250"/>
      <c r="R362" s="250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</row>
    <row r="363" spans="1:33" s="43" customFormat="1" ht="10.5" customHeight="1">
      <c r="A363" s="249"/>
      <c r="B363" s="250"/>
      <c r="C363" s="250"/>
      <c r="D363" s="250"/>
      <c r="E363" s="250"/>
      <c r="F363" s="250"/>
      <c r="G363" s="250"/>
      <c r="H363" s="250"/>
      <c r="I363" s="250"/>
      <c r="J363" s="250"/>
      <c r="K363" s="250"/>
      <c r="L363" s="250"/>
      <c r="M363" s="250"/>
      <c r="N363" s="250"/>
      <c r="O363" s="250"/>
      <c r="P363" s="250"/>
      <c r="Q363" s="250"/>
      <c r="R363" s="250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</row>
    <row r="364" spans="1:33" s="43" customFormat="1" ht="10.5" customHeight="1">
      <c r="A364" s="249"/>
      <c r="B364" s="250"/>
      <c r="C364" s="250"/>
      <c r="D364" s="250"/>
      <c r="E364" s="250"/>
      <c r="F364" s="250"/>
      <c r="G364" s="250"/>
      <c r="H364" s="250"/>
      <c r="I364" s="250"/>
      <c r="J364" s="250"/>
      <c r="K364" s="250"/>
      <c r="L364" s="250"/>
      <c r="M364" s="250"/>
      <c r="N364" s="250"/>
      <c r="O364" s="250"/>
      <c r="P364" s="250"/>
      <c r="Q364" s="250"/>
      <c r="R364" s="250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</row>
    <row r="365" spans="1:33" s="43" customFormat="1" ht="10.5" customHeight="1">
      <c r="A365" s="249"/>
      <c r="B365" s="250"/>
      <c r="C365" s="250"/>
      <c r="D365" s="250"/>
      <c r="E365" s="250"/>
      <c r="F365" s="250"/>
      <c r="G365" s="250"/>
      <c r="H365" s="250"/>
      <c r="I365" s="250"/>
      <c r="J365" s="250"/>
      <c r="K365" s="250"/>
      <c r="L365" s="250"/>
      <c r="M365" s="250"/>
      <c r="N365" s="250"/>
      <c r="O365" s="250"/>
      <c r="P365" s="250"/>
      <c r="Q365" s="250"/>
      <c r="R365" s="250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</row>
    <row r="366" spans="1:33" s="43" customFormat="1" ht="10.5" customHeight="1">
      <c r="A366" s="249"/>
      <c r="B366" s="250"/>
      <c r="C366" s="250"/>
      <c r="D366" s="250"/>
      <c r="E366" s="250"/>
      <c r="F366" s="250"/>
      <c r="G366" s="250"/>
      <c r="H366" s="250"/>
      <c r="I366" s="250"/>
      <c r="J366" s="250"/>
      <c r="K366" s="250"/>
      <c r="L366" s="250"/>
      <c r="M366" s="250"/>
      <c r="N366" s="250"/>
      <c r="O366" s="250"/>
      <c r="P366" s="250"/>
      <c r="Q366" s="250"/>
      <c r="R366" s="250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</row>
    <row r="367" spans="1:33" s="43" customFormat="1" ht="3.75" customHeight="1">
      <c r="A367" s="249"/>
      <c r="B367" s="250"/>
      <c r="C367" s="250"/>
      <c r="D367" s="250"/>
      <c r="E367" s="250"/>
      <c r="F367" s="250"/>
      <c r="G367" s="250"/>
      <c r="H367" s="250"/>
      <c r="I367" s="250"/>
      <c r="J367" s="250"/>
      <c r="K367" s="250"/>
      <c r="L367" s="250"/>
      <c r="M367" s="250"/>
      <c r="N367" s="250"/>
      <c r="O367" s="250"/>
      <c r="P367" s="250"/>
      <c r="Q367" s="250"/>
      <c r="R367" s="250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</row>
    <row r="368" spans="1:33" s="255" customFormat="1" ht="23.25" customHeight="1">
      <c r="A368" s="928" t="s">
        <v>335</v>
      </c>
      <c r="B368" s="929"/>
      <c r="C368" s="929"/>
      <c r="D368" s="929"/>
      <c r="E368" s="929"/>
      <c r="F368" s="929"/>
      <c r="G368" s="929"/>
      <c r="H368" s="929"/>
      <c r="I368" s="929"/>
      <c r="J368" s="929"/>
      <c r="K368" s="929"/>
      <c r="L368" s="929"/>
      <c r="M368" s="929"/>
      <c r="N368" s="929"/>
      <c r="O368" s="929"/>
      <c r="P368" s="929"/>
      <c r="Q368" s="929"/>
      <c r="R368" s="929"/>
      <c r="S368" s="929"/>
      <c r="T368" s="929"/>
      <c r="U368" s="930"/>
    </row>
    <row r="369" spans="1:33" ht="5.0999999999999996" customHeight="1" thickBo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</row>
    <row r="370" spans="1:33" ht="30.75" customHeight="1">
      <c r="A370" s="967" t="s">
        <v>163</v>
      </c>
      <c r="B370" s="924" t="s">
        <v>49</v>
      </c>
      <c r="C370" s="925"/>
      <c r="D370" s="920" t="s">
        <v>174</v>
      </c>
      <c r="E370" s="922" t="s">
        <v>184</v>
      </c>
      <c r="F370" s="918" t="s">
        <v>176</v>
      </c>
      <c r="G370" s="918" t="s">
        <v>177</v>
      </c>
      <c r="H370" s="918" t="s">
        <v>178</v>
      </c>
      <c r="I370" s="918" t="s">
        <v>185</v>
      </c>
      <c r="J370" s="918" t="s">
        <v>161</v>
      </c>
      <c r="K370" s="918"/>
      <c r="L370" s="963"/>
      <c r="M370" s="931" t="s">
        <v>183</v>
      </c>
      <c r="N370" s="918"/>
      <c r="O370" s="932" t="s">
        <v>155</v>
      </c>
      <c r="P370" s="939" t="s">
        <v>175</v>
      </c>
      <c r="Q370" s="940"/>
      <c r="R370" s="964" t="s">
        <v>182</v>
      </c>
      <c r="S370" s="934" t="s">
        <v>164</v>
      </c>
      <c r="T370" s="935"/>
      <c r="U370" s="937" t="s">
        <v>315</v>
      </c>
    </row>
    <row r="371" spans="1:33" ht="21.75" customHeight="1">
      <c r="A371" s="968"/>
      <c r="B371" s="531" t="s">
        <v>172</v>
      </c>
      <c r="C371" s="532" t="s">
        <v>154</v>
      </c>
      <c r="D371" s="921"/>
      <c r="E371" s="923"/>
      <c r="F371" s="919"/>
      <c r="G371" s="919"/>
      <c r="H371" s="919"/>
      <c r="I371" s="919"/>
      <c r="J371" s="544" t="s">
        <v>179</v>
      </c>
      <c r="K371" s="544" t="s">
        <v>180</v>
      </c>
      <c r="L371" s="653" t="s">
        <v>181</v>
      </c>
      <c r="M371" s="650" t="s">
        <v>172</v>
      </c>
      <c r="N371" s="544" t="s">
        <v>154</v>
      </c>
      <c r="O371" s="933"/>
      <c r="P371" s="334" t="s">
        <v>172</v>
      </c>
      <c r="Q371" s="325" t="s">
        <v>154</v>
      </c>
      <c r="R371" s="965"/>
      <c r="S371" s="567" t="s">
        <v>173</v>
      </c>
      <c r="T371" s="568" t="s">
        <v>154</v>
      </c>
      <c r="U371" s="938"/>
    </row>
    <row r="372" spans="1:33" ht="12.75" customHeight="1">
      <c r="A372" s="968"/>
      <c r="B372" s="533" t="s">
        <v>82</v>
      </c>
      <c r="C372" s="534" t="s">
        <v>165</v>
      </c>
      <c r="D372" s="714" t="s">
        <v>166</v>
      </c>
      <c r="E372" s="546" t="s">
        <v>87</v>
      </c>
      <c r="F372" s="547" t="s">
        <v>79</v>
      </c>
      <c r="G372" s="547" t="s">
        <v>80</v>
      </c>
      <c r="H372" s="547" t="s">
        <v>153</v>
      </c>
      <c r="I372" s="547" t="s">
        <v>160</v>
      </c>
      <c r="J372" s="547" t="s">
        <v>162</v>
      </c>
      <c r="K372" s="547" t="s">
        <v>83</v>
      </c>
      <c r="L372" s="548" t="s">
        <v>186</v>
      </c>
      <c r="M372" s="722" t="s">
        <v>187</v>
      </c>
      <c r="N372" s="547" t="s">
        <v>81</v>
      </c>
      <c r="O372" s="672" t="s">
        <v>188</v>
      </c>
      <c r="P372" s="337" t="s">
        <v>85</v>
      </c>
      <c r="Q372" s="327" t="s">
        <v>189</v>
      </c>
      <c r="R372" s="564" t="s">
        <v>190</v>
      </c>
      <c r="S372" s="569" t="s">
        <v>191</v>
      </c>
      <c r="T372" s="570" t="s">
        <v>192</v>
      </c>
      <c r="U372" s="571" t="s">
        <v>193</v>
      </c>
    </row>
    <row r="373" spans="1:33" ht="21.75" customHeight="1">
      <c r="A373" s="712" t="s">
        <v>170</v>
      </c>
      <c r="B373" s="715">
        <f t="shared" ref="B373:U373" si="23">SUM(B374:B377)</f>
        <v>1703</v>
      </c>
      <c r="C373" s="716">
        <f t="shared" si="23"/>
        <v>16758</v>
      </c>
      <c r="D373" s="717">
        <f t="shared" si="23"/>
        <v>18461</v>
      </c>
      <c r="E373" s="718">
        <f t="shared" si="23"/>
        <v>39</v>
      </c>
      <c r="F373" s="719">
        <f t="shared" si="23"/>
        <v>17</v>
      </c>
      <c r="G373" s="719">
        <f t="shared" si="23"/>
        <v>2</v>
      </c>
      <c r="H373" s="719">
        <f t="shared" si="23"/>
        <v>0</v>
      </c>
      <c r="I373" s="719">
        <f t="shared" si="23"/>
        <v>15</v>
      </c>
      <c r="J373" s="719">
        <f t="shared" si="23"/>
        <v>49</v>
      </c>
      <c r="K373" s="719">
        <f t="shared" si="23"/>
        <v>8</v>
      </c>
      <c r="L373" s="720">
        <f t="shared" si="23"/>
        <v>5</v>
      </c>
      <c r="M373" s="723">
        <f t="shared" si="23"/>
        <v>135</v>
      </c>
      <c r="N373" s="719">
        <f t="shared" si="23"/>
        <v>9</v>
      </c>
      <c r="O373" s="724">
        <f t="shared" si="23"/>
        <v>144</v>
      </c>
      <c r="P373" s="340">
        <f t="shared" si="23"/>
        <v>0</v>
      </c>
      <c r="Q373" s="331">
        <f t="shared" si="23"/>
        <v>1</v>
      </c>
      <c r="R373" s="725">
        <f t="shared" si="23"/>
        <v>1</v>
      </c>
      <c r="S373" s="726">
        <f t="shared" si="23"/>
        <v>1568</v>
      </c>
      <c r="T373" s="727">
        <f t="shared" si="23"/>
        <v>16748</v>
      </c>
      <c r="U373" s="728">
        <f t="shared" si="23"/>
        <v>18316</v>
      </c>
    </row>
    <row r="374" spans="1:33" s="251" customFormat="1" ht="18" customHeight="1">
      <c r="A374" s="713" t="s">
        <v>265</v>
      </c>
      <c r="B374" s="665">
        <v>474</v>
      </c>
      <c r="C374" s="666">
        <v>4204</v>
      </c>
      <c r="D374" s="667">
        <f>SUM(B374:C374)</f>
        <v>4678</v>
      </c>
      <c r="E374" s="721">
        <v>13</v>
      </c>
      <c r="F374" s="670">
        <v>3</v>
      </c>
      <c r="G374" s="670">
        <v>1</v>
      </c>
      <c r="H374" s="670">
        <v>0</v>
      </c>
      <c r="I374" s="670">
        <v>0</v>
      </c>
      <c r="J374" s="670">
        <v>9</v>
      </c>
      <c r="K374" s="670">
        <v>0</v>
      </c>
      <c r="L374" s="671">
        <v>1</v>
      </c>
      <c r="M374" s="482">
        <f>SUM(E374:L374)</f>
        <v>27</v>
      </c>
      <c r="N374" s="670">
        <v>0</v>
      </c>
      <c r="O374" s="484">
        <f>SUM(M374:N374)</f>
        <v>27</v>
      </c>
      <c r="P374" s="342">
        <v>0</v>
      </c>
      <c r="Q374" s="329">
        <v>0</v>
      </c>
      <c r="R374" s="685">
        <f>SUM(P374:Q374)</f>
        <v>0</v>
      </c>
      <c r="S374" s="729">
        <f t="shared" ref="S374:T377" si="24">+B374-M374-P374</f>
        <v>447</v>
      </c>
      <c r="T374" s="730">
        <f t="shared" si="24"/>
        <v>4204</v>
      </c>
      <c r="U374" s="731">
        <f>+S374+T374</f>
        <v>4651</v>
      </c>
      <c r="V374" s="252"/>
      <c r="W374" s="252"/>
      <c r="X374" s="252"/>
      <c r="Y374" s="252"/>
      <c r="Z374" s="252"/>
      <c r="AA374" s="252"/>
      <c r="AB374" s="252"/>
      <c r="AC374" s="252"/>
      <c r="AD374" s="252"/>
      <c r="AE374" s="252"/>
      <c r="AF374" s="252"/>
      <c r="AG374" s="252"/>
    </row>
    <row r="375" spans="1:33" s="251" customFormat="1" ht="18" customHeight="1">
      <c r="A375" s="713" t="s">
        <v>266</v>
      </c>
      <c r="B375" s="665">
        <v>389</v>
      </c>
      <c r="C375" s="666">
        <v>3883</v>
      </c>
      <c r="D375" s="667">
        <f>SUM(B375:C375)</f>
        <v>4272</v>
      </c>
      <c r="E375" s="721">
        <v>11</v>
      </c>
      <c r="F375" s="670">
        <v>5</v>
      </c>
      <c r="G375" s="670">
        <v>0</v>
      </c>
      <c r="H375" s="670">
        <v>0</v>
      </c>
      <c r="I375" s="670">
        <v>8</v>
      </c>
      <c r="J375" s="670">
        <v>12</v>
      </c>
      <c r="K375" s="670">
        <v>0</v>
      </c>
      <c r="L375" s="671">
        <v>3</v>
      </c>
      <c r="M375" s="482">
        <f>SUM(E375:L375)</f>
        <v>39</v>
      </c>
      <c r="N375" s="670">
        <v>0</v>
      </c>
      <c r="O375" s="484">
        <f>SUM(M375:N375)</f>
        <v>39</v>
      </c>
      <c r="P375" s="342">
        <v>0</v>
      </c>
      <c r="Q375" s="329">
        <v>0</v>
      </c>
      <c r="R375" s="685">
        <f>SUM(P375:Q375)</f>
        <v>0</v>
      </c>
      <c r="S375" s="729">
        <f t="shared" si="24"/>
        <v>350</v>
      </c>
      <c r="T375" s="730">
        <f t="shared" si="24"/>
        <v>3883</v>
      </c>
      <c r="U375" s="731">
        <f>+S375+T375</f>
        <v>4233</v>
      </c>
      <c r="V375" s="252"/>
      <c r="W375" s="252"/>
      <c r="X375" s="252"/>
      <c r="Y375" s="252"/>
      <c r="Z375" s="252"/>
      <c r="AA375" s="252"/>
      <c r="AB375" s="252"/>
      <c r="AC375" s="252"/>
      <c r="AD375" s="252"/>
      <c r="AE375" s="252"/>
      <c r="AF375" s="252"/>
      <c r="AG375" s="252"/>
    </row>
    <row r="376" spans="1:33" s="251" customFormat="1" ht="18" customHeight="1">
      <c r="A376" s="713" t="s">
        <v>267</v>
      </c>
      <c r="B376" s="665">
        <v>471</v>
      </c>
      <c r="C376" s="666">
        <v>4334</v>
      </c>
      <c r="D376" s="667">
        <f>SUM(B376:C376)</f>
        <v>4805</v>
      </c>
      <c r="E376" s="721">
        <v>3</v>
      </c>
      <c r="F376" s="670">
        <v>8</v>
      </c>
      <c r="G376" s="670">
        <v>0</v>
      </c>
      <c r="H376" s="670">
        <v>0</v>
      </c>
      <c r="I376" s="670">
        <v>2</v>
      </c>
      <c r="J376" s="670">
        <v>14</v>
      </c>
      <c r="K376" s="670">
        <v>5</v>
      </c>
      <c r="L376" s="671">
        <v>1</v>
      </c>
      <c r="M376" s="482">
        <f>SUM(E376:L376)</f>
        <v>33</v>
      </c>
      <c r="N376" s="670">
        <v>2</v>
      </c>
      <c r="O376" s="484">
        <f>SUM(M376:N376)</f>
        <v>35</v>
      </c>
      <c r="P376" s="342">
        <v>0</v>
      </c>
      <c r="Q376" s="329">
        <v>0</v>
      </c>
      <c r="R376" s="685">
        <f>SUM(P376:Q376)</f>
        <v>0</v>
      </c>
      <c r="S376" s="729">
        <f t="shared" si="24"/>
        <v>438</v>
      </c>
      <c r="T376" s="730">
        <f t="shared" si="24"/>
        <v>4332</v>
      </c>
      <c r="U376" s="731">
        <f>+S376+T376</f>
        <v>4770</v>
      </c>
      <c r="V376" s="252"/>
      <c r="W376" s="252"/>
      <c r="X376" s="252"/>
      <c r="Y376" s="252"/>
      <c r="Z376" s="252"/>
      <c r="AA376" s="252"/>
      <c r="AB376" s="252"/>
      <c r="AC376" s="252"/>
      <c r="AD376" s="252"/>
      <c r="AE376" s="252"/>
      <c r="AF376" s="252"/>
      <c r="AG376" s="252"/>
    </row>
    <row r="377" spans="1:33" s="251" customFormat="1" ht="18" customHeight="1">
      <c r="A377" s="713" t="s">
        <v>268</v>
      </c>
      <c r="B377" s="665">
        <v>369</v>
      </c>
      <c r="C377" s="666">
        <v>4337</v>
      </c>
      <c r="D377" s="667">
        <f>SUM(B377:C377)</f>
        <v>4706</v>
      </c>
      <c r="E377" s="721">
        <v>12</v>
      </c>
      <c r="F377" s="670">
        <v>1</v>
      </c>
      <c r="G377" s="670">
        <v>1</v>
      </c>
      <c r="H377" s="670">
        <v>0</v>
      </c>
      <c r="I377" s="670">
        <v>5</v>
      </c>
      <c r="J377" s="670">
        <v>14</v>
      </c>
      <c r="K377" s="670">
        <v>3</v>
      </c>
      <c r="L377" s="671">
        <v>0</v>
      </c>
      <c r="M377" s="482">
        <f>SUM(E377:L377)</f>
        <v>36</v>
      </c>
      <c r="N377" s="670">
        <v>7</v>
      </c>
      <c r="O377" s="484">
        <f>SUM(M377:N377)</f>
        <v>43</v>
      </c>
      <c r="P377" s="342">
        <v>0</v>
      </c>
      <c r="Q377" s="329">
        <v>1</v>
      </c>
      <c r="R377" s="685">
        <f>SUM(P377:Q377)</f>
        <v>1</v>
      </c>
      <c r="S377" s="729">
        <f t="shared" si="24"/>
        <v>333</v>
      </c>
      <c r="T377" s="730">
        <f t="shared" si="24"/>
        <v>4329</v>
      </c>
      <c r="U377" s="731">
        <f>+S377+T377</f>
        <v>4662</v>
      </c>
      <c r="V377" s="252"/>
      <c r="W377" s="252"/>
      <c r="X377" s="252"/>
      <c r="Y377" s="252"/>
      <c r="Z377" s="252"/>
      <c r="AA377" s="252"/>
      <c r="AB377" s="252"/>
      <c r="AC377" s="252"/>
      <c r="AD377" s="252"/>
      <c r="AE377" s="252"/>
      <c r="AF377" s="252"/>
      <c r="AG377" s="252"/>
    </row>
    <row r="378" spans="1:33" s="251" customFormat="1" ht="18" customHeight="1">
      <c r="A378" s="936" t="s">
        <v>333</v>
      </c>
      <c r="B378" s="936"/>
      <c r="C378" s="936"/>
      <c r="D378" s="936"/>
      <c r="E378" s="936"/>
      <c r="F378" s="936"/>
      <c r="G378" s="936"/>
      <c r="H378" s="936"/>
      <c r="I378" s="936"/>
      <c r="J378" s="936"/>
      <c r="K378" s="936"/>
      <c r="L378" s="936"/>
      <c r="M378" s="936"/>
      <c r="N378" s="936"/>
      <c r="O378" s="936"/>
      <c r="P378" s="936"/>
      <c r="Q378" s="936"/>
      <c r="R378" s="936"/>
      <c r="S378" s="936"/>
      <c r="T378" s="936"/>
      <c r="U378" s="936"/>
      <c r="V378" s="252"/>
      <c r="W378" s="252"/>
      <c r="X378" s="252"/>
      <c r="Y378" s="252"/>
      <c r="Z378" s="252"/>
      <c r="AA378" s="252"/>
      <c r="AB378" s="252"/>
      <c r="AC378" s="252"/>
      <c r="AD378" s="252"/>
      <c r="AE378" s="252"/>
      <c r="AF378" s="252"/>
      <c r="AG378" s="252"/>
    </row>
    <row r="379" spans="1:33" s="251" customFormat="1" ht="18" customHeight="1">
      <c r="A379" s="379"/>
      <c r="B379" s="379"/>
      <c r="C379" s="379"/>
      <c r="D379" s="379"/>
      <c r="E379" s="379"/>
      <c r="F379" s="379"/>
      <c r="G379" s="379"/>
      <c r="H379" s="379"/>
      <c r="I379" s="379"/>
      <c r="J379" s="379"/>
      <c r="K379" s="379"/>
      <c r="L379" s="379"/>
      <c r="M379" s="379"/>
      <c r="N379" s="379"/>
      <c r="O379" s="379"/>
      <c r="P379" s="379"/>
      <c r="Q379" s="379"/>
      <c r="R379" s="379"/>
      <c r="S379" s="379"/>
      <c r="T379" s="379"/>
      <c r="U379" s="379"/>
      <c r="V379" s="252"/>
      <c r="W379" s="252"/>
      <c r="X379" s="252"/>
      <c r="Y379" s="252"/>
      <c r="Z379" s="252"/>
      <c r="AA379" s="252"/>
      <c r="AB379" s="252"/>
      <c r="AC379" s="252"/>
      <c r="AD379" s="252"/>
      <c r="AE379" s="252"/>
      <c r="AF379" s="252"/>
      <c r="AG379" s="252"/>
    </row>
    <row r="380" spans="1:33" s="251" customFormat="1" ht="18" customHeight="1">
      <c r="A380" s="379"/>
      <c r="B380" s="379"/>
      <c r="C380" s="379"/>
      <c r="D380" s="379"/>
      <c r="E380" s="379"/>
      <c r="F380" s="379"/>
      <c r="G380" s="379"/>
      <c r="H380" s="379"/>
      <c r="I380" s="379"/>
      <c r="J380" s="379"/>
      <c r="K380" s="379"/>
      <c r="L380" s="379"/>
      <c r="M380" s="379"/>
      <c r="N380" s="379"/>
      <c r="O380" s="379"/>
      <c r="P380" s="379"/>
      <c r="Q380" s="379"/>
      <c r="R380" s="379"/>
      <c r="S380" s="379"/>
      <c r="T380" s="379"/>
      <c r="U380" s="379"/>
      <c r="V380" s="252"/>
      <c r="W380" s="252"/>
      <c r="X380" s="252"/>
      <c r="Y380" s="252"/>
      <c r="Z380" s="252"/>
      <c r="AA380" s="252"/>
      <c r="AB380" s="252"/>
      <c r="AC380" s="252"/>
      <c r="AD380" s="252"/>
      <c r="AE380" s="252"/>
      <c r="AF380" s="252"/>
      <c r="AG380" s="252"/>
    </row>
    <row r="381" spans="1:33" s="251" customFormat="1" ht="18" customHeight="1">
      <c r="A381" s="379"/>
      <c r="B381" s="379"/>
      <c r="C381" s="379"/>
      <c r="D381" s="379"/>
      <c r="E381" s="379"/>
      <c r="F381" s="379"/>
      <c r="G381" s="379"/>
      <c r="H381" s="379"/>
      <c r="I381" s="379"/>
      <c r="J381" s="379"/>
      <c r="K381" s="379"/>
      <c r="L381" s="379"/>
      <c r="M381" s="379"/>
      <c r="N381" s="379"/>
      <c r="O381" s="379"/>
      <c r="P381" s="379"/>
      <c r="Q381" s="379"/>
      <c r="R381" s="379"/>
      <c r="S381" s="379"/>
      <c r="T381" s="379"/>
      <c r="U381" s="379"/>
      <c r="V381" s="252"/>
      <c r="W381" s="252"/>
      <c r="X381" s="252"/>
      <c r="Y381" s="252"/>
      <c r="Z381" s="252"/>
      <c r="AA381" s="252"/>
      <c r="AB381" s="252"/>
      <c r="AC381" s="252"/>
      <c r="AD381" s="252"/>
      <c r="AE381" s="252"/>
      <c r="AF381" s="252"/>
      <c r="AG381" s="252"/>
    </row>
    <row r="382" spans="1:33" s="251" customFormat="1" ht="18" customHeight="1">
      <c r="A382" s="379"/>
      <c r="B382" s="379"/>
      <c r="C382" s="379"/>
      <c r="D382" s="379"/>
      <c r="E382" s="379"/>
      <c r="F382" s="379"/>
      <c r="G382" s="379"/>
      <c r="H382" s="379"/>
      <c r="I382" s="379"/>
      <c r="J382" s="379"/>
      <c r="K382" s="379"/>
      <c r="L382" s="379"/>
      <c r="M382" s="379"/>
      <c r="N382" s="379"/>
      <c r="O382" s="379"/>
      <c r="P382" s="379"/>
      <c r="Q382" s="379"/>
      <c r="R382" s="379"/>
      <c r="S382" s="379"/>
      <c r="T382" s="379"/>
      <c r="U382" s="379"/>
      <c r="V382" s="252"/>
      <c r="W382" s="252"/>
      <c r="X382" s="252"/>
      <c r="Y382" s="252"/>
      <c r="Z382" s="252"/>
      <c r="AA382" s="252"/>
      <c r="AB382" s="252"/>
      <c r="AC382" s="252"/>
      <c r="AD382" s="252"/>
      <c r="AE382" s="252"/>
      <c r="AF382" s="252"/>
      <c r="AG382" s="252"/>
    </row>
    <row r="383" spans="1:33" s="251" customFormat="1" ht="18" customHeight="1">
      <c r="A383" s="379"/>
      <c r="B383" s="379"/>
      <c r="C383" s="379"/>
      <c r="D383" s="379"/>
      <c r="E383" s="379"/>
      <c r="F383" s="379"/>
      <c r="G383" s="379"/>
      <c r="H383" s="379"/>
      <c r="I383" s="379"/>
      <c r="J383" s="379"/>
      <c r="K383" s="379"/>
      <c r="L383" s="379"/>
      <c r="M383" s="379"/>
      <c r="N383" s="379"/>
      <c r="O383" s="379"/>
      <c r="P383" s="379"/>
      <c r="Q383" s="379"/>
      <c r="R383" s="379"/>
      <c r="S383" s="379"/>
      <c r="T383" s="379"/>
      <c r="U383" s="379"/>
      <c r="V383" s="252"/>
      <c r="W383" s="252"/>
      <c r="X383" s="252"/>
      <c r="Y383" s="252"/>
      <c r="Z383" s="252"/>
      <c r="AA383" s="252"/>
      <c r="AB383" s="252"/>
      <c r="AC383" s="252"/>
      <c r="AD383" s="252"/>
      <c r="AE383" s="252"/>
      <c r="AF383" s="252"/>
      <c r="AG383" s="252"/>
    </row>
    <row r="384" spans="1:33" s="251" customFormat="1" ht="18" customHeight="1">
      <c r="A384" s="379"/>
      <c r="B384" s="379"/>
      <c r="C384" s="379"/>
      <c r="D384" s="379"/>
      <c r="E384" s="379"/>
      <c r="F384" s="379"/>
      <c r="G384" s="379"/>
      <c r="H384" s="379"/>
      <c r="I384" s="379"/>
      <c r="J384" s="379"/>
      <c r="K384" s="379"/>
      <c r="L384" s="379"/>
      <c r="M384" s="379"/>
      <c r="N384" s="379"/>
      <c r="O384" s="379"/>
      <c r="P384" s="379"/>
      <c r="Q384" s="379"/>
      <c r="R384" s="379"/>
      <c r="S384" s="379"/>
      <c r="T384" s="379"/>
      <c r="U384" s="379"/>
      <c r="V384" s="252"/>
      <c r="W384" s="252"/>
      <c r="X384" s="252"/>
      <c r="Y384" s="252"/>
      <c r="Z384" s="252"/>
      <c r="AA384" s="252"/>
      <c r="AB384" s="252"/>
      <c r="AC384" s="252"/>
      <c r="AD384" s="252"/>
      <c r="AE384" s="252"/>
      <c r="AF384" s="252"/>
      <c r="AG384" s="252"/>
    </row>
    <row r="385" spans="1:33" s="251" customFormat="1" ht="18" customHeight="1">
      <c r="A385" s="379"/>
      <c r="B385" s="379"/>
      <c r="C385" s="379"/>
      <c r="D385" s="379"/>
      <c r="E385" s="379"/>
      <c r="F385" s="379"/>
      <c r="G385" s="379"/>
      <c r="H385" s="379"/>
      <c r="I385" s="379"/>
      <c r="J385" s="379"/>
      <c r="K385" s="379"/>
      <c r="L385" s="379"/>
      <c r="M385" s="379"/>
      <c r="N385" s="379"/>
      <c r="O385" s="379"/>
      <c r="P385" s="379"/>
      <c r="Q385" s="379"/>
      <c r="R385" s="379"/>
      <c r="S385" s="379"/>
      <c r="T385" s="379"/>
      <c r="U385" s="379"/>
      <c r="V385" s="252"/>
      <c r="W385" s="252"/>
      <c r="X385" s="252"/>
      <c r="Y385" s="252"/>
      <c r="Z385" s="252"/>
      <c r="AA385" s="252"/>
      <c r="AB385" s="252"/>
      <c r="AC385" s="252"/>
      <c r="AD385" s="252"/>
      <c r="AE385" s="252"/>
      <c r="AF385" s="252"/>
      <c r="AG385" s="252"/>
    </row>
    <row r="386" spans="1:33" s="251" customFormat="1" ht="18" customHeight="1">
      <c r="A386" s="379"/>
      <c r="B386" s="379"/>
      <c r="C386" s="379"/>
      <c r="D386" s="379"/>
      <c r="E386" s="379"/>
      <c r="F386" s="379"/>
      <c r="G386" s="379"/>
      <c r="H386" s="379"/>
      <c r="I386" s="379"/>
      <c r="J386" s="379"/>
      <c r="K386" s="379"/>
      <c r="L386" s="379"/>
      <c r="M386" s="379"/>
      <c r="N386" s="379"/>
      <c r="O386" s="379"/>
      <c r="P386" s="379"/>
      <c r="Q386" s="379"/>
      <c r="R386" s="379"/>
      <c r="S386" s="379"/>
      <c r="T386" s="379"/>
      <c r="U386" s="379"/>
      <c r="V386" s="252"/>
      <c r="W386" s="252"/>
      <c r="X386" s="252"/>
      <c r="Y386" s="252"/>
      <c r="Z386" s="252"/>
      <c r="AA386" s="252"/>
      <c r="AB386" s="252"/>
      <c r="AC386" s="252"/>
      <c r="AD386" s="252"/>
      <c r="AE386" s="252"/>
      <c r="AF386" s="252"/>
      <c r="AG386" s="252"/>
    </row>
    <row r="387" spans="1:33" s="251" customFormat="1" ht="18" customHeight="1">
      <c r="A387" s="379"/>
      <c r="B387" s="379"/>
      <c r="C387" s="379"/>
      <c r="D387" s="379"/>
      <c r="E387" s="379"/>
      <c r="F387" s="379"/>
      <c r="G387" s="379"/>
      <c r="H387" s="379"/>
      <c r="I387" s="379"/>
      <c r="J387" s="379"/>
      <c r="K387" s="379"/>
      <c r="L387" s="379"/>
      <c r="M387" s="379"/>
      <c r="N387" s="379"/>
      <c r="O387" s="379"/>
      <c r="P387" s="379"/>
      <c r="Q387" s="379"/>
      <c r="R387" s="379"/>
      <c r="S387" s="379"/>
      <c r="T387" s="379"/>
      <c r="U387" s="379"/>
      <c r="V387" s="252"/>
      <c r="W387" s="252"/>
      <c r="X387" s="252"/>
      <c r="Y387" s="252"/>
      <c r="Z387" s="252"/>
      <c r="AA387" s="252"/>
      <c r="AB387" s="252"/>
      <c r="AC387" s="252"/>
      <c r="AD387" s="252"/>
      <c r="AE387" s="252"/>
      <c r="AF387" s="252"/>
      <c r="AG387" s="252"/>
    </row>
    <row r="388" spans="1:33" s="251" customFormat="1" ht="18" customHeight="1">
      <c r="A388" s="379"/>
      <c r="B388" s="379"/>
      <c r="C388" s="379"/>
      <c r="D388" s="379"/>
      <c r="E388" s="379"/>
      <c r="F388" s="379"/>
      <c r="G388" s="379"/>
      <c r="H388" s="379"/>
      <c r="I388" s="379"/>
      <c r="J388" s="379"/>
      <c r="K388" s="379"/>
      <c r="L388" s="379"/>
      <c r="M388" s="379"/>
      <c r="N388" s="379"/>
      <c r="O388" s="379"/>
      <c r="P388" s="379"/>
      <c r="Q388" s="379"/>
      <c r="R388" s="379"/>
      <c r="S388" s="379"/>
      <c r="T388" s="379"/>
      <c r="U388" s="379"/>
      <c r="V388" s="252"/>
      <c r="W388" s="252"/>
      <c r="X388" s="252"/>
      <c r="Y388" s="252"/>
      <c r="Z388" s="252"/>
      <c r="AA388" s="252"/>
      <c r="AB388" s="252"/>
      <c r="AC388" s="252"/>
      <c r="AD388" s="252"/>
      <c r="AE388" s="252"/>
      <c r="AF388" s="252"/>
      <c r="AG388" s="252"/>
    </row>
    <row r="389" spans="1:33" s="251" customFormat="1" ht="18" customHeight="1">
      <c r="A389" s="379"/>
      <c r="B389" s="379"/>
      <c r="C389" s="379"/>
      <c r="D389" s="379"/>
      <c r="E389" s="379"/>
      <c r="F389" s="379"/>
      <c r="G389" s="379"/>
      <c r="H389" s="379"/>
      <c r="I389" s="379"/>
      <c r="J389" s="379"/>
      <c r="K389" s="379"/>
      <c r="L389" s="379"/>
      <c r="M389" s="379"/>
      <c r="N389" s="379"/>
      <c r="O389" s="379"/>
      <c r="P389" s="379"/>
      <c r="Q389" s="379"/>
      <c r="R389" s="379"/>
      <c r="S389" s="379"/>
      <c r="T389" s="379"/>
      <c r="U389" s="379"/>
      <c r="V389" s="252"/>
      <c r="W389" s="252"/>
      <c r="X389" s="252"/>
      <c r="Y389" s="252"/>
      <c r="Z389" s="252"/>
      <c r="AA389" s="252"/>
      <c r="AB389" s="252"/>
      <c r="AC389" s="252"/>
      <c r="AD389" s="252"/>
      <c r="AE389" s="252"/>
      <c r="AF389" s="252"/>
      <c r="AG389" s="252"/>
    </row>
    <row r="390" spans="1:33" s="251" customFormat="1" ht="18" customHeight="1">
      <c r="A390" s="379"/>
      <c r="B390" s="379"/>
      <c r="C390" s="379"/>
      <c r="D390" s="379"/>
      <c r="E390" s="379"/>
      <c r="F390" s="379"/>
      <c r="G390" s="379"/>
      <c r="H390" s="379"/>
      <c r="I390" s="379"/>
      <c r="J390" s="379"/>
      <c r="K390" s="379"/>
      <c r="L390" s="379"/>
      <c r="M390" s="379"/>
      <c r="N390" s="379"/>
      <c r="O390" s="379"/>
      <c r="P390" s="379"/>
      <c r="Q390" s="379"/>
      <c r="R390" s="379"/>
      <c r="S390" s="379"/>
      <c r="T390" s="379"/>
      <c r="U390" s="379"/>
      <c r="V390" s="252"/>
      <c r="W390" s="252"/>
      <c r="X390" s="252"/>
      <c r="Y390" s="252"/>
      <c r="Z390" s="252"/>
      <c r="AA390" s="252"/>
      <c r="AB390" s="252"/>
      <c r="AC390" s="252"/>
      <c r="AD390" s="252"/>
      <c r="AE390" s="252"/>
      <c r="AF390" s="252"/>
      <c r="AG390" s="252"/>
    </row>
    <row r="391" spans="1:33" s="251" customFormat="1" ht="18" customHeight="1">
      <c r="A391" s="379"/>
      <c r="B391" s="379"/>
      <c r="C391" s="379"/>
      <c r="D391" s="379"/>
      <c r="E391" s="379"/>
      <c r="F391" s="379"/>
      <c r="G391" s="379"/>
      <c r="H391" s="379"/>
      <c r="I391" s="379"/>
      <c r="J391" s="379"/>
      <c r="K391" s="379"/>
      <c r="L391" s="379"/>
      <c r="M391" s="379"/>
      <c r="N391" s="379"/>
      <c r="O391" s="379"/>
      <c r="P391" s="379"/>
      <c r="Q391" s="379"/>
      <c r="R391" s="379"/>
      <c r="S391" s="379"/>
      <c r="T391" s="379"/>
      <c r="U391" s="379"/>
      <c r="V391" s="252"/>
      <c r="W391" s="252"/>
      <c r="X391" s="252"/>
      <c r="Y391" s="252"/>
      <c r="Z391" s="252"/>
      <c r="AA391" s="252"/>
      <c r="AB391" s="252"/>
      <c r="AC391" s="252"/>
      <c r="AD391" s="252"/>
      <c r="AE391" s="252"/>
      <c r="AF391" s="252"/>
      <c r="AG391" s="252"/>
    </row>
    <row r="392" spans="1:33" s="251" customFormat="1" ht="18" customHeight="1">
      <c r="A392" s="379"/>
      <c r="B392" s="379"/>
      <c r="C392" s="379"/>
      <c r="D392" s="379"/>
      <c r="E392" s="379"/>
      <c r="F392" s="379"/>
      <c r="G392" s="379"/>
      <c r="H392" s="379"/>
      <c r="I392" s="379"/>
      <c r="J392" s="379"/>
      <c r="K392" s="379"/>
      <c r="L392" s="379"/>
      <c r="M392" s="379"/>
      <c r="N392" s="379"/>
      <c r="O392" s="379"/>
      <c r="P392" s="379"/>
      <c r="Q392" s="379"/>
      <c r="R392" s="379"/>
      <c r="S392" s="379"/>
      <c r="T392" s="379"/>
      <c r="U392" s="379"/>
      <c r="V392" s="252"/>
      <c r="W392" s="252"/>
      <c r="X392" s="252"/>
      <c r="Y392" s="252"/>
      <c r="Z392" s="252"/>
      <c r="AA392" s="252"/>
      <c r="AB392" s="252"/>
      <c r="AC392" s="252"/>
      <c r="AD392" s="252"/>
      <c r="AE392" s="252"/>
      <c r="AF392" s="252"/>
      <c r="AG392" s="252"/>
    </row>
    <row r="393" spans="1:33" s="251" customFormat="1" ht="18" customHeight="1">
      <c r="A393" s="379"/>
      <c r="B393" s="379"/>
      <c r="C393" s="379"/>
      <c r="D393" s="379"/>
      <c r="E393" s="379"/>
      <c r="F393" s="379"/>
      <c r="G393" s="379"/>
      <c r="H393" s="379"/>
      <c r="I393" s="379"/>
      <c r="J393" s="379"/>
      <c r="K393" s="379"/>
      <c r="L393" s="379"/>
      <c r="M393" s="379"/>
      <c r="N393" s="379"/>
      <c r="O393" s="379"/>
      <c r="P393" s="379"/>
      <c r="Q393" s="379"/>
      <c r="R393" s="379"/>
      <c r="S393" s="379"/>
      <c r="T393" s="379"/>
      <c r="U393" s="379"/>
      <c r="V393" s="252"/>
      <c r="W393" s="252"/>
      <c r="X393" s="252"/>
      <c r="Y393" s="252"/>
      <c r="Z393" s="252"/>
      <c r="AA393" s="252"/>
      <c r="AB393" s="252"/>
      <c r="AC393" s="252"/>
      <c r="AD393" s="252"/>
      <c r="AE393" s="252"/>
      <c r="AF393" s="252"/>
      <c r="AG393" s="252"/>
    </row>
    <row r="394" spans="1:33" ht="24" customHeight="1">
      <c r="A394" s="275"/>
      <c r="B394" s="275"/>
      <c r="C394" s="286"/>
      <c r="D394" s="275"/>
      <c r="E394" s="275"/>
      <c r="F394" s="275"/>
      <c r="G394" s="275"/>
      <c r="H394" s="275"/>
      <c r="I394" s="275"/>
      <c r="J394" s="275"/>
      <c r="K394" s="275"/>
      <c r="L394" s="275"/>
      <c r="M394" s="323"/>
      <c r="N394" s="323"/>
      <c r="O394" s="275"/>
      <c r="P394" s="323"/>
      <c r="Q394" s="323"/>
      <c r="R394" s="275"/>
      <c r="S394" s="323"/>
      <c r="T394" s="275"/>
      <c r="U394" s="275"/>
    </row>
    <row r="395" spans="1:33" ht="22.5" customHeight="1">
      <c r="A395" s="928" t="s">
        <v>334</v>
      </c>
      <c r="B395" s="929"/>
      <c r="C395" s="929"/>
      <c r="D395" s="929"/>
      <c r="E395" s="929"/>
      <c r="F395" s="929"/>
      <c r="G395" s="929"/>
      <c r="H395" s="929"/>
      <c r="I395" s="929"/>
      <c r="J395" s="929"/>
      <c r="K395" s="929"/>
      <c r="L395" s="929"/>
      <c r="M395" s="929"/>
      <c r="N395" s="929"/>
      <c r="O395" s="929"/>
      <c r="P395" s="929"/>
      <c r="Q395" s="929"/>
      <c r="R395" s="929"/>
      <c r="S395" s="929"/>
      <c r="T395" s="929"/>
      <c r="U395" s="930"/>
    </row>
    <row r="396" spans="1:33" s="251" customFormat="1" ht="9.75" customHeight="1" thickBot="1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43"/>
      <c r="T396" s="44"/>
      <c r="U396" s="44"/>
      <c r="V396" s="252"/>
      <c r="W396" s="252"/>
      <c r="X396" s="252"/>
      <c r="Y396" s="252"/>
      <c r="Z396" s="252"/>
      <c r="AA396" s="252"/>
      <c r="AB396" s="252"/>
      <c r="AC396" s="252"/>
      <c r="AD396" s="252"/>
      <c r="AE396" s="252"/>
      <c r="AF396" s="252"/>
      <c r="AG396" s="252"/>
    </row>
    <row r="397" spans="1:33" s="251" customFormat="1" ht="24" customHeight="1">
      <c r="A397" s="951" t="s">
        <v>163</v>
      </c>
      <c r="B397" s="924" t="s">
        <v>49</v>
      </c>
      <c r="C397" s="925"/>
      <c r="D397" s="920" t="s">
        <v>174</v>
      </c>
      <c r="E397" s="957" t="s">
        <v>184</v>
      </c>
      <c r="F397" s="926" t="s">
        <v>176</v>
      </c>
      <c r="G397" s="926" t="s">
        <v>177</v>
      </c>
      <c r="H397" s="926" t="s">
        <v>178</v>
      </c>
      <c r="I397" s="926" t="s">
        <v>185</v>
      </c>
      <c r="J397" s="943" t="s">
        <v>161</v>
      </c>
      <c r="K397" s="944"/>
      <c r="L397" s="931"/>
      <c r="M397" s="918" t="s">
        <v>183</v>
      </c>
      <c r="N397" s="918"/>
      <c r="O397" s="945" t="s">
        <v>155</v>
      </c>
      <c r="P397" s="939" t="s">
        <v>175</v>
      </c>
      <c r="Q397" s="940"/>
      <c r="R397" s="941" t="s">
        <v>182</v>
      </c>
      <c r="S397" s="934" t="s">
        <v>164</v>
      </c>
      <c r="T397" s="935"/>
      <c r="U397" s="937" t="s">
        <v>315</v>
      </c>
      <c r="V397" s="252"/>
      <c r="W397" s="252"/>
      <c r="X397" s="252"/>
      <c r="Y397" s="252"/>
      <c r="Z397" s="252"/>
      <c r="AA397" s="252"/>
      <c r="AB397" s="252"/>
      <c r="AC397" s="252"/>
      <c r="AD397" s="252"/>
      <c r="AE397" s="252"/>
      <c r="AF397" s="252"/>
      <c r="AG397" s="252"/>
    </row>
    <row r="398" spans="1:33" s="251" customFormat="1" ht="17.25" customHeight="1">
      <c r="A398" s="952"/>
      <c r="B398" s="531" t="s">
        <v>172</v>
      </c>
      <c r="C398" s="532" t="s">
        <v>154</v>
      </c>
      <c r="D398" s="921"/>
      <c r="E398" s="958"/>
      <c r="F398" s="927"/>
      <c r="G398" s="927"/>
      <c r="H398" s="927"/>
      <c r="I398" s="927"/>
      <c r="J398" s="620" t="s">
        <v>179</v>
      </c>
      <c r="K398" s="620" t="s">
        <v>180</v>
      </c>
      <c r="L398" s="620" t="s">
        <v>181</v>
      </c>
      <c r="M398" s="555" t="s">
        <v>172</v>
      </c>
      <c r="N398" s="545" t="s">
        <v>154</v>
      </c>
      <c r="O398" s="946"/>
      <c r="P398" s="761" t="s">
        <v>172</v>
      </c>
      <c r="Q398" s="356" t="s">
        <v>154</v>
      </c>
      <c r="R398" s="942"/>
      <c r="S398" s="567" t="s">
        <v>173</v>
      </c>
      <c r="T398" s="568" t="s">
        <v>154</v>
      </c>
      <c r="U398" s="938"/>
      <c r="V398" s="252"/>
      <c r="W398" s="252"/>
      <c r="X398" s="252"/>
      <c r="Y398" s="252"/>
      <c r="Z398" s="252"/>
      <c r="AA398" s="252"/>
      <c r="AB398" s="252"/>
      <c r="AC398" s="252"/>
      <c r="AD398" s="252"/>
      <c r="AE398" s="252"/>
      <c r="AF398" s="252"/>
      <c r="AG398" s="252"/>
    </row>
    <row r="399" spans="1:33" s="251" customFormat="1" ht="17.25" customHeight="1">
      <c r="A399" s="953"/>
      <c r="B399" s="734" t="s">
        <v>82</v>
      </c>
      <c r="C399" s="735" t="s">
        <v>165</v>
      </c>
      <c r="D399" s="736" t="s">
        <v>166</v>
      </c>
      <c r="E399" s="756" t="s">
        <v>87</v>
      </c>
      <c r="F399" s="703" t="s">
        <v>79</v>
      </c>
      <c r="G399" s="703" t="s">
        <v>80</v>
      </c>
      <c r="H399" s="703" t="s">
        <v>153</v>
      </c>
      <c r="I399" s="703" t="s">
        <v>160</v>
      </c>
      <c r="J399" s="703" t="s">
        <v>162</v>
      </c>
      <c r="K399" s="703" t="s">
        <v>83</v>
      </c>
      <c r="L399" s="703" t="s">
        <v>186</v>
      </c>
      <c r="M399" s="748" t="s">
        <v>187</v>
      </c>
      <c r="N399" s="703" t="s">
        <v>81</v>
      </c>
      <c r="O399" s="749" t="s">
        <v>188</v>
      </c>
      <c r="P399" s="335" t="s">
        <v>85</v>
      </c>
      <c r="Q399" s="326" t="s">
        <v>189</v>
      </c>
      <c r="R399" s="762" t="s">
        <v>190</v>
      </c>
      <c r="S399" s="768" t="s">
        <v>191</v>
      </c>
      <c r="T399" s="706" t="s">
        <v>192</v>
      </c>
      <c r="U399" s="707" t="s">
        <v>193</v>
      </c>
      <c r="V399" s="252"/>
      <c r="W399" s="252"/>
      <c r="X399" s="252"/>
      <c r="Y399" s="252"/>
      <c r="Z399" s="252"/>
      <c r="AA399" s="252"/>
      <c r="AB399" s="252"/>
      <c r="AC399" s="252"/>
      <c r="AD399" s="252"/>
      <c r="AE399" s="252"/>
      <c r="AF399" s="252"/>
      <c r="AG399" s="252"/>
    </row>
    <row r="400" spans="1:33" s="251" customFormat="1" ht="17.25" customHeight="1">
      <c r="A400" s="732" t="s">
        <v>171</v>
      </c>
      <c r="B400" s="737">
        <f>SUM(B401:B405)</f>
        <v>2838</v>
      </c>
      <c r="C400" s="537">
        <f>SUM(C401:C405)</f>
        <v>3602</v>
      </c>
      <c r="D400" s="664">
        <f>SUM(D401:D405)</f>
        <v>6440</v>
      </c>
      <c r="E400" s="757">
        <f>SUM(E401:E405)</f>
        <v>64</v>
      </c>
      <c r="F400" s="758">
        <f>SUM(F401:F405)</f>
        <v>251</v>
      </c>
      <c r="G400" s="758">
        <f t="shared" ref="G400:O400" si="25">SUM(G401:G405)</f>
        <v>2</v>
      </c>
      <c r="H400" s="758">
        <f t="shared" si="25"/>
        <v>0</v>
      </c>
      <c r="I400" s="758">
        <f t="shared" si="25"/>
        <v>20</v>
      </c>
      <c r="J400" s="758">
        <f t="shared" si="25"/>
        <v>20</v>
      </c>
      <c r="K400" s="758">
        <f t="shared" si="25"/>
        <v>1</v>
      </c>
      <c r="L400" s="758">
        <f t="shared" si="25"/>
        <v>0</v>
      </c>
      <c r="M400" s="750">
        <f>SUM(M401:M405)</f>
        <v>358</v>
      </c>
      <c r="N400" s="758">
        <f t="shared" si="25"/>
        <v>9</v>
      </c>
      <c r="O400" s="751">
        <f t="shared" si="25"/>
        <v>367</v>
      </c>
      <c r="P400" s="365">
        <f t="shared" ref="P400:U400" si="26">SUM(P401:P405)</f>
        <v>152</v>
      </c>
      <c r="Q400" s="371">
        <f t="shared" si="26"/>
        <v>1</v>
      </c>
      <c r="R400" s="763">
        <f t="shared" si="26"/>
        <v>153</v>
      </c>
      <c r="S400" s="572">
        <f t="shared" si="26"/>
        <v>2328</v>
      </c>
      <c r="T400" s="573">
        <f t="shared" si="26"/>
        <v>3592</v>
      </c>
      <c r="U400" s="574">
        <f t="shared" si="26"/>
        <v>5920</v>
      </c>
      <c r="V400" s="252"/>
      <c r="W400" s="252"/>
      <c r="X400" s="252"/>
      <c r="Y400" s="252"/>
      <c r="Z400" s="252"/>
      <c r="AA400" s="252"/>
      <c r="AB400" s="252"/>
      <c r="AC400" s="252"/>
      <c r="AD400" s="252"/>
      <c r="AE400" s="252"/>
      <c r="AF400" s="252"/>
      <c r="AG400" s="252"/>
    </row>
    <row r="401" spans="1:33" s="43" customFormat="1" ht="13.5" customHeight="1">
      <c r="A401" s="662" t="s">
        <v>205</v>
      </c>
      <c r="B401" s="738">
        <v>755</v>
      </c>
      <c r="C401" s="739">
        <v>908</v>
      </c>
      <c r="D401" s="740">
        <f>SUM(B401:C401)</f>
        <v>1663</v>
      </c>
      <c r="E401" s="601">
        <v>4</v>
      </c>
      <c r="F401" s="601">
        <v>95</v>
      </c>
      <c r="G401" s="601">
        <v>0</v>
      </c>
      <c r="H401" s="601">
        <v>0</v>
      </c>
      <c r="I401" s="601">
        <v>1</v>
      </c>
      <c r="J401" s="601">
        <v>0</v>
      </c>
      <c r="K401" s="601">
        <v>0</v>
      </c>
      <c r="L401" s="601">
        <v>0</v>
      </c>
      <c r="M401" s="752">
        <f>SUM(E401:L401)</f>
        <v>100</v>
      </c>
      <c r="N401" s="759">
        <v>4</v>
      </c>
      <c r="O401" s="753">
        <f>SUM(M401:N401)</f>
        <v>104</v>
      </c>
      <c r="P401" s="372">
        <v>3</v>
      </c>
      <c r="Q401" s="353">
        <v>0</v>
      </c>
      <c r="R401" s="764">
        <f>SUM(P401:Q401)</f>
        <v>3</v>
      </c>
      <c r="S401" s="769">
        <f t="shared" ref="S401:T405" si="27">+B401-M401-P401</f>
        <v>652</v>
      </c>
      <c r="T401" s="770">
        <f t="shared" si="27"/>
        <v>904</v>
      </c>
      <c r="U401" s="771">
        <f>+S401+T401</f>
        <v>1556</v>
      </c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</row>
    <row r="402" spans="1:33" s="43" customFormat="1" ht="13.5" customHeight="1">
      <c r="A402" s="662" t="s">
        <v>207</v>
      </c>
      <c r="B402" s="741">
        <v>854</v>
      </c>
      <c r="C402" s="739">
        <v>869</v>
      </c>
      <c r="D402" s="740">
        <f>SUM(B402:C402)</f>
        <v>1723</v>
      </c>
      <c r="E402" s="601">
        <v>10</v>
      </c>
      <c r="F402" s="601">
        <v>54</v>
      </c>
      <c r="G402" s="601">
        <v>1</v>
      </c>
      <c r="H402" s="601">
        <v>0</v>
      </c>
      <c r="I402" s="601">
        <v>1</v>
      </c>
      <c r="J402" s="601">
        <v>9</v>
      </c>
      <c r="K402" s="601">
        <v>0</v>
      </c>
      <c r="L402" s="601">
        <v>0</v>
      </c>
      <c r="M402" s="752">
        <f>SUM(E402:L402)</f>
        <v>75</v>
      </c>
      <c r="N402" s="759">
        <v>0</v>
      </c>
      <c r="O402" s="753">
        <f>SUM(M402:N402)</f>
        <v>75</v>
      </c>
      <c r="P402" s="372">
        <v>0</v>
      </c>
      <c r="Q402" s="353">
        <v>0</v>
      </c>
      <c r="R402" s="764">
        <f>SUM(P402:Q402)</f>
        <v>0</v>
      </c>
      <c r="S402" s="769">
        <f t="shared" si="27"/>
        <v>779</v>
      </c>
      <c r="T402" s="770">
        <f t="shared" si="27"/>
        <v>869</v>
      </c>
      <c r="U402" s="771">
        <f>+S402+T402</f>
        <v>1648</v>
      </c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</row>
    <row r="403" spans="1:33" s="457" customFormat="1" ht="13.5" customHeight="1">
      <c r="A403" s="662" t="s">
        <v>208</v>
      </c>
      <c r="B403" s="741">
        <v>398</v>
      </c>
      <c r="C403" s="739">
        <v>624</v>
      </c>
      <c r="D403" s="740">
        <f>SUM(B403:C403)</f>
        <v>1022</v>
      </c>
      <c r="E403" s="601">
        <v>14</v>
      </c>
      <c r="F403" s="601">
        <v>6</v>
      </c>
      <c r="G403" s="601">
        <v>0</v>
      </c>
      <c r="H403" s="601">
        <v>0</v>
      </c>
      <c r="I403" s="601">
        <v>11</v>
      </c>
      <c r="J403" s="601">
        <v>3</v>
      </c>
      <c r="K403" s="601">
        <v>0</v>
      </c>
      <c r="L403" s="601">
        <v>0</v>
      </c>
      <c r="M403" s="752">
        <f>SUM(E403:L403)</f>
        <v>34</v>
      </c>
      <c r="N403" s="759">
        <v>3</v>
      </c>
      <c r="O403" s="753">
        <f>SUM(M403:N403)</f>
        <v>37</v>
      </c>
      <c r="P403" s="455">
        <v>148</v>
      </c>
      <c r="Q403" s="456">
        <v>0</v>
      </c>
      <c r="R403" s="764">
        <f>SUM(P403:Q403)</f>
        <v>148</v>
      </c>
      <c r="S403" s="769">
        <f t="shared" si="27"/>
        <v>216</v>
      </c>
      <c r="T403" s="770">
        <f t="shared" si="27"/>
        <v>621</v>
      </c>
      <c r="U403" s="771">
        <f>+S403+T403</f>
        <v>837</v>
      </c>
    </row>
    <row r="404" spans="1:33" s="43" customFormat="1" ht="13.5" customHeight="1">
      <c r="A404" s="662" t="s">
        <v>209</v>
      </c>
      <c r="B404" s="741">
        <v>577</v>
      </c>
      <c r="C404" s="739">
        <v>1107</v>
      </c>
      <c r="D404" s="740">
        <f>SUM(B404:C404)</f>
        <v>1684</v>
      </c>
      <c r="E404" s="601">
        <v>19</v>
      </c>
      <c r="F404" s="601">
        <v>60</v>
      </c>
      <c r="G404" s="601">
        <v>1</v>
      </c>
      <c r="H404" s="601">
        <v>0</v>
      </c>
      <c r="I404" s="601">
        <v>4</v>
      </c>
      <c r="J404" s="601">
        <v>3</v>
      </c>
      <c r="K404" s="601">
        <v>1</v>
      </c>
      <c r="L404" s="601">
        <v>0</v>
      </c>
      <c r="M404" s="752">
        <f>SUM(E404:L404)</f>
        <v>88</v>
      </c>
      <c r="N404" s="759">
        <v>1</v>
      </c>
      <c r="O404" s="753">
        <f>SUM(M404:N404)</f>
        <v>89</v>
      </c>
      <c r="P404" s="372">
        <v>0</v>
      </c>
      <c r="Q404" s="353">
        <v>1</v>
      </c>
      <c r="R404" s="764">
        <f>SUM(P404:Q404)</f>
        <v>1</v>
      </c>
      <c r="S404" s="769">
        <f t="shared" si="27"/>
        <v>489</v>
      </c>
      <c r="T404" s="770">
        <f t="shared" si="27"/>
        <v>1105</v>
      </c>
      <c r="U404" s="771">
        <f>+S404+T404</f>
        <v>1594</v>
      </c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</row>
    <row r="405" spans="1:33" s="43" customFormat="1" ht="13.5" customHeight="1" thickBot="1">
      <c r="A405" s="662" t="s">
        <v>206</v>
      </c>
      <c r="B405" s="742">
        <v>254</v>
      </c>
      <c r="C405" s="743">
        <v>94</v>
      </c>
      <c r="D405" s="744">
        <f>SUM(B405:C405)</f>
        <v>348</v>
      </c>
      <c r="E405" s="640">
        <v>17</v>
      </c>
      <c r="F405" s="641">
        <v>36</v>
      </c>
      <c r="G405" s="641">
        <v>0</v>
      </c>
      <c r="H405" s="641">
        <v>0</v>
      </c>
      <c r="I405" s="641">
        <v>3</v>
      </c>
      <c r="J405" s="641">
        <v>5</v>
      </c>
      <c r="K405" s="641">
        <v>0</v>
      </c>
      <c r="L405" s="641">
        <v>0</v>
      </c>
      <c r="M405" s="754">
        <f>SUM(E405:L405)</f>
        <v>61</v>
      </c>
      <c r="N405" s="760">
        <v>1</v>
      </c>
      <c r="O405" s="755">
        <f>SUM(M405:N405)</f>
        <v>62</v>
      </c>
      <c r="P405" s="373">
        <v>1</v>
      </c>
      <c r="Q405" s="354">
        <v>0</v>
      </c>
      <c r="R405" s="765">
        <f>SUM(P405:Q405)</f>
        <v>1</v>
      </c>
      <c r="S405" s="772">
        <f t="shared" si="27"/>
        <v>192</v>
      </c>
      <c r="T405" s="773">
        <f t="shared" si="27"/>
        <v>93</v>
      </c>
      <c r="U405" s="774">
        <f>+S405+T405</f>
        <v>285</v>
      </c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</row>
    <row r="406" spans="1:33" s="43" customFormat="1" ht="10.5" customHeight="1">
      <c r="A406" s="936" t="s">
        <v>333</v>
      </c>
      <c r="B406" s="936"/>
      <c r="C406" s="936"/>
      <c r="D406" s="936"/>
      <c r="E406" s="936"/>
      <c r="F406" s="936"/>
      <c r="G406" s="936"/>
      <c r="H406" s="936"/>
      <c r="I406" s="936"/>
      <c r="J406" s="936"/>
      <c r="K406" s="936"/>
      <c r="L406" s="936"/>
      <c r="M406" s="936"/>
      <c r="N406" s="936"/>
      <c r="O406" s="936"/>
      <c r="P406" s="936"/>
      <c r="Q406" s="936"/>
      <c r="R406" s="936"/>
      <c r="S406" s="936"/>
      <c r="T406" s="936"/>
      <c r="U406" s="936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</row>
    <row r="407" spans="1:33" s="43" customFormat="1" ht="10.5" customHeight="1">
      <c r="A407" s="947"/>
      <c r="B407" s="947"/>
      <c r="C407" s="947"/>
      <c r="D407" s="947"/>
      <c r="E407" s="947"/>
      <c r="F407" s="947"/>
      <c r="G407" s="947"/>
      <c r="H407" s="947"/>
      <c r="I407" s="250"/>
      <c r="J407" s="250"/>
      <c r="K407" s="250"/>
      <c r="L407" s="250"/>
      <c r="M407" s="250"/>
      <c r="N407" s="250"/>
      <c r="O407" s="250"/>
      <c r="P407" s="250"/>
      <c r="Q407" s="250"/>
      <c r="R407" s="250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</row>
    <row r="408" spans="1:33" s="43" customFormat="1" ht="10.5" customHeight="1">
      <c r="A408" s="249"/>
      <c r="B408" s="250"/>
      <c r="C408" s="250"/>
      <c r="D408" s="250"/>
      <c r="E408" s="250"/>
      <c r="F408" s="250"/>
      <c r="G408" s="250"/>
      <c r="H408" s="250"/>
      <c r="I408" s="250"/>
      <c r="J408" s="250"/>
      <c r="K408" s="250"/>
      <c r="L408" s="250"/>
      <c r="M408" s="250"/>
      <c r="N408" s="250"/>
      <c r="O408" s="250"/>
      <c r="P408" s="250"/>
      <c r="Q408" s="250"/>
      <c r="R408" s="250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</row>
    <row r="409" spans="1:33" s="43" customFormat="1" ht="10.5" customHeight="1">
      <c r="A409" s="249"/>
      <c r="B409" s="250"/>
      <c r="C409" s="250"/>
      <c r="D409" s="250"/>
      <c r="E409" s="250"/>
      <c r="F409" s="250"/>
      <c r="G409" s="250"/>
      <c r="H409" s="250"/>
      <c r="I409" s="250"/>
      <c r="J409" s="250"/>
      <c r="K409" s="250"/>
      <c r="L409" s="250"/>
      <c r="M409" s="250"/>
      <c r="N409" s="250"/>
      <c r="O409" s="250"/>
      <c r="P409" s="250"/>
      <c r="Q409" s="250"/>
      <c r="R409" s="250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</row>
    <row r="410" spans="1:33" s="43" customFormat="1" ht="10.5" customHeight="1">
      <c r="A410" s="249"/>
      <c r="B410" s="250"/>
      <c r="C410" s="250"/>
      <c r="D410" s="250"/>
      <c r="E410" s="250"/>
      <c r="F410" s="250"/>
      <c r="G410" s="250"/>
      <c r="H410" s="250"/>
      <c r="I410" s="250"/>
      <c r="J410" s="250"/>
      <c r="K410" s="250"/>
      <c r="L410" s="250"/>
      <c r="M410" s="250"/>
      <c r="N410" s="250"/>
      <c r="O410" s="250"/>
      <c r="P410" s="250"/>
      <c r="Q410" s="250"/>
      <c r="R410" s="250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</row>
    <row r="411" spans="1:33" s="43" customFormat="1" ht="10.5" customHeight="1">
      <c r="A411" s="249"/>
      <c r="B411" s="250"/>
      <c r="C411" s="250"/>
      <c r="D411" s="250"/>
      <c r="E411" s="250"/>
      <c r="F411" s="250"/>
      <c r="G411" s="250"/>
      <c r="H411" s="250"/>
      <c r="I411" s="250"/>
      <c r="J411" s="250"/>
      <c r="K411" s="250"/>
      <c r="L411" s="250"/>
      <c r="M411" s="250"/>
      <c r="N411" s="250"/>
      <c r="O411" s="250"/>
      <c r="P411" s="250"/>
      <c r="Q411" s="250"/>
      <c r="R411" s="250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</row>
    <row r="412" spans="1:33" s="43" customFormat="1" ht="10.5" customHeight="1">
      <c r="A412" s="249"/>
      <c r="B412" s="250"/>
      <c r="C412" s="250"/>
      <c r="D412" s="250"/>
      <c r="E412" s="250"/>
      <c r="F412" s="250"/>
      <c r="G412" s="250"/>
      <c r="H412" s="250"/>
      <c r="I412" s="250"/>
      <c r="J412" s="250"/>
      <c r="K412" s="250"/>
      <c r="L412" s="250"/>
      <c r="M412" s="250"/>
      <c r="N412" s="250"/>
      <c r="O412" s="250"/>
      <c r="P412" s="250"/>
      <c r="Q412" s="250"/>
      <c r="R412" s="250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</row>
    <row r="413" spans="1:33" s="43" customFormat="1" ht="10.5" customHeight="1">
      <c r="A413" s="249"/>
      <c r="B413" s="250"/>
      <c r="C413" s="250"/>
      <c r="D413" s="250"/>
      <c r="E413" s="250"/>
      <c r="F413" s="250"/>
      <c r="G413" s="250"/>
      <c r="H413" s="250"/>
      <c r="I413" s="250"/>
      <c r="J413" s="250"/>
      <c r="K413" s="250"/>
      <c r="L413" s="250"/>
      <c r="M413" s="250"/>
      <c r="N413" s="250"/>
      <c r="O413" s="250"/>
      <c r="P413" s="250"/>
      <c r="Q413" s="250"/>
      <c r="R413" s="250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</row>
    <row r="414" spans="1:33" s="43" customFormat="1" ht="10.5" customHeight="1">
      <c r="A414" s="249"/>
      <c r="B414" s="250"/>
      <c r="C414" s="250"/>
      <c r="D414" s="250"/>
      <c r="E414" s="250"/>
      <c r="F414" s="250"/>
      <c r="G414" s="250"/>
      <c r="H414" s="250"/>
      <c r="I414" s="250"/>
      <c r="J414" s="250"/>
      <c r="K414" s="250"/>
      <c r="L414" s="250"/>
      <c r="M414" s="250"/>
      <c r="N414" s="250"/>
      <c r="O414" s="250"/>
      <c r="P414" s="250"/>
      <c r="Q414" s="250"/>
      <c r="R414" s="250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</row>
    <row r="415" spans="1:33" s="43" customFormat="1" ht="10.5" customHeight="1">
      <c r="A415" s="249"/>
      <c r="B415" s="250"/>
      <c r="C415" s="250"/>
      <c r="D415" s="250"/>
      <c r="E415" s="250"/>
      <c r="F415" s="250"/>
      <c r="G415" s="250"/>
      <c r="H415" s="250"/>
      <c r="I415" s="250"/>
      <c r="J415" s="250"/>
      <c r="K415" s="250"/>
      <c r="L415" s="250"/>
      <c r="M415" s="250"/>
      <c r="N415" s="250"/>
      <c r="O415" s="250"/>
      <c r="P415" s="250"/>
      <c r="Q415" s="250"/>
      <c r="R415" s="250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</row>
    <row r="416" spans="1:33" s="43" customFormat="1" ht="10.5" customHeight="1">
      <c r="A416" s="249"/>
      <c r="B416" s="250"/>
      <c r="C416" s="250"/>
      <c r="D416" s="250"/>
      <c r="E416" s="250"/>
      <c r="F416" s="250"/>
      <c r="G416" s="250"/>
      <c r="H416" s="250"/>
      <c r="I416" s="250"/>
      <c r="J416" s="250"/>
      <c r="K416" s="250"/>
      <c r="L416" s="250"/>
      <c r="M416" s="250"/>
      <c r="N416" s="250"/>
      <c r="O416" s="250"/>
      <c r="P416" s="250"/>
      <c r="Q416" s="250"/>
      <c r="R416" s="250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</row>
    <row r="417" spans="1:33" s="43" customFormat="1" ht="10.5" customHeight="1">
      <c r="A417" s="249"/>
      <c r="B417" s="250"/>
      <c r="C417" s="250"/>
      <c r="D417" s="250"/>
      <c r="E417" s="250"/>
      <c r="F417" s="250"/>
      <c r="G417" s="250"/>
      <c r="H417" s="250"/>
      <c r="I417" s="250"/>
      <c r="J417" s="250"/>
      <c r="K417" s="250"/>
      <c r="L417" s="250"/>
      <c r="M417" s="250"/>
      <c r="N417" s="250"/>
      <c r="O417" s="250"/>
      <c r="P417" s="250"/>
      <c r="Q417" s="250"/>
      <c r="R417" s="250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</row>
    <row r="418" spans="1:33" s="43" customFormat="1" ht="10.5" customHeight="1">
      <c r="A418" s="249"/>
      <c r="B418" s="250"/>
      <c r="C418" s="250"/>
      <c r="D418" s="250"/>
      <c r="E418" s="250"/>
      <c r="F418" s="250"/>
      <c r="G418" s="250"/>
      <c r="H418" s="250"/>
      <c r="I418" s="250"/>
      <c r="J418" s="250"/>
      <c r="K418" s="250"/>
      <c r="L418" s="250"/>
      <c r="M418" s="250"/>
      <c r="N418" s="250"/>
      <c r="O418" s="250"/>
      <c r="P418" s="250"/>
      <c r="Q418" s="250"/>
      <c r="R418" s="250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</row>
    <row r="419" spans="1:33" s="43" customFormat="1" ht="10.5" customHeight="1">
      <c r="A419" s="249"/>
      <c r="B419" s="250"/>
      <c r="C419" s="250"/>
      <c r="D419" s="250"/>
      <c r="E419" s="250"/>
      <c r="F419" s="250"/>
      <c r="G419" s="250"/>
      <c r="H419" s="250"/>
      <c r="I419" s="250"/>
      <c r="J419" s="250"/>
      <c r="K419" s="250"/>
      <c r="L419" s="250"/>
      <c r="M419" s="250"/>
      <c r="N419" s="250"/>
      <c r="O419" s="250"/>
      <c r="P419" s="250"/>
      <c r="Q419" s="250"/>
      <c r="R419" s="250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</row>
    <row r="420" spans="1:33" s="43" customFormat="1" ht="10.5" customHeight="1">
      <c r="A420" s="249"/>
      <c r="B420" s="250"/>
      <c r="C420" s="250"/>
      <c r="D420" s="250"/>
      <c r="E420" s="250"/>
      <c r="F420" s="250"/>
      <c r="G420" s="250"/>
      <c r="H420" s="250"/>
      <c r="I420" s="250"/>
      <c r="J420" s="250"/>
      <c r="K420" s="250"/>
      <c r="L420" s="250"/>
      <c r="M420" s="250"/>
      <c r="N420" s="250"/>
      <c r="O420" s="250"/>
      <c r="P420" s="250"/>
      <c r="Q420" s="250"/>
      <c r="R420" s="250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</row>
    <row r="421" spans="1:33" s="43" customFormat="1" ht="10.5" customHeight="1">
      <c r="A421" s="249"/>
      <c r="B421" s="250"/>
      <c r="C421" s="250"/>
      <c r="D421" s="250"/>
      <c r="E421" s="250"/>
      <c r="F421" s="250"/>
      <c r="G421" s="250"/>
      <c r="H421" s="250"/>
      <c r="I421" s="250"/>
      <c r="J421" s="250"/>
      <c r="K421" s="250"/>
      <c r="L421" s="250"/>
      <c r="M421" s="250"/>
      <c r="N421" s="250"/>
      <c r="O421" s="250"/>
      <c r="P421" s="250"/>
      <c r="Q421" s="250"/>
      <c r="R421" s="250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</row>
    <row r="422" spans="1:33" s="43" customFormat="1" ht="10.5" customHeight="1">
      <c r="A422" s="249"/>
      <c r="B422" s="250"/>
      <c r="C422" s="250"/>
      <c r="D422" s="250"/>
      <c r="E422" s="250"/>
      <c r="F422" s="250"/>
      <c r="G422" s="250"/>
      <c r="H422" s="250"/>
      <c r="I422" s="250"/>
      <c r="J422" s="250"/>
      <c r="K422" s="250"/>
      <c r="L422" s="250"/>
      <c r="M422" s="250"/>
      <c r="N422" s="250"/>
      <c r="O422" s="250"/>
      <c r="P422" s="250"/>
      <c r="Q422" s="250"/>
      <c r="R422" s="250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</row>
    <row r="423" spans="1:33" s="43" customFormat="1" ht="6.75" customHeight="1">
      <c r="A423" s="249"/>
      <c r="B423" s="250"/>
      <c r="C423" s="250"/>
      <c r="D423" s="250"/>
      <c r="E423" s="250"/>
      <c r="F423" s="250"/>
      <c r="G423" s="250"/>
      <c r="H423" s="250"/>
      <c r="I423" s="250"/>
      <c r="J423" s="250"/>
      <c r="K423" s="250"/>
      <c r="L423" s="250"/>
      <c r="M423" s="250"/>
      <c r="N423" s="250"/>
      <c r="O423" s="250"/>
      <c r="P423" s="250"/>
      <c r="Q423" s="250"/>
      <c r="R423" s="250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</row>
    <row r="424" spans="1:33" s="254" customFormat="1" ht="21.75" customHeight="1">
      <c r="A424" s="249"/>
      <c r="B424" s="250"/>
      <c r="C424" s="250"/>
      <c r="D424" s="250"/>
      <c r="E424" s="250"/>
      <c r="F424" s="250"/>
      <c r="G424" s="250"/>
      <c r="H424" s="250"/>
      <c r="I424" s="250"/>
      <c r="J424" s="250"/>
      <c r="K424" s="250"/>
      <c r="L424" s="250"/>
      <c r="M424" s="250"/>
      <c r="N424" s="250"/>
      <c r="O424" s="250"/>
      <c r="P424" s="250"/>
      <c r="Q424" s="250"/>
      <c r="R424" s="250"/>
      <c r="S424" s="43"/>
      <c r="T424" s="44"/>
      <c r="U424" s="44"/>
    </row>
    <row r="425" spans="1:33" s="254" customFormat="1" ht="24" customHeight="1">
      <c r="A425" s="249"/>
      <c r="B425" s="250"/>
      <c r="C425" s="250"/>
      <c r="D425" s="250"/>
      <c r="E425" s="250"/>
      <c r="F425" s="250"/>
      <c r="G425" s="250"/>
      <c r="H425" s="250"/>
      <c r="I425" s="250"/>
      <c r="J425" s="250"/>
      <c r="K425" s="250"/>
      <c r="L425" s="250"/>
      <c r="M425" s="250"/>
      <c r="N425" s="250"/>
      <c r="O425" s="250"/>
      <c r="P425" s="250"/>
      <c r="Q425" s="250"/>
      <c r="R425" s="250"/>
      <c r="S425" s="43"/>
      <c r="T425" s="44"/>
      <c r="U425" s="44"/>
    </row>
    <row r="426" spans="1:33" s="254" customFormat="1" ht="5.25" customHeight="1">
      <c r="A426" s="249"/>
      <c r="B426" s="250"/>
      <c r="C426" s="250"/>
      <c r="D426" s="250"/>
      <c r="E426" s="250"/>
      <c r="F426" s="250"/>
      <c r="G426" s="250"/>
      <c r="H426" s="250"/>
      <c r="I426" s="250"/>
      <c r="J426" s="250"/>
      <c r="K426" s="250"/>
      <c r="L426" s="250"/>
      <c r="M426" s="250"/>
      <c r="N426" s="250"/>
      <c r="O426" s="250"/>
      <c r="P426" s="250"/>
      <c r="Q426" s="250"/>
      <c r="R426" s="250"/>
      <c r="S426" s="43"/>
      <c r="T426" s="44"/>
      <c r="U426" s="44"/>
    </row>
    <row r="427" spans="1:33" s="255" customFormat="1" ht="23.25" customHeight="1">
      <c r="A427" s="249"/>
      <c r="B427" s="250"/>
      <c r="C427" s="250"/>
      <c r="D427" s="250"/>
      <c r="E427" s="250"/>
      <c r="F427" s="250"/>
      <c r="G427" s="250"/>
      <c r="H427" s="250"/>
      <c r="I427" s="250"/>
      <c r="J427" s="250"/>
      <c r="K427" s="250"/>
      <c r="L427" s="250"/>
      <c r="M427" s="250"/>
      <c r="N427" s="250"/>
      <c r="O427" s="250"/>
      <c r="P427" s="250"/>
      <c r="Q427" s="250"/>
      <c r="R427" s="250"/>
      <c r="S427" s="43"/>
      <c r="T427" s="44"/>
      <c r="U427" s="44"/>
    </row>
    <row r="428" spans="1:33" ht="5.0999999999999996" customHeight="1">
      <c r="A428" s="249"/>
      <c r="B428" s="250"/>
      <c r="C428" s="250"/>
      <c r="D428" s="250"/>
      <c r="E428" s="250"/>
      <c r="F428" s="250"/>
      <c r="G428" s="250"/>
      <c r="H428" s="250"/>
      <c r="I428" s="250"/>
      <c r="J428" s="250"/>
      <c r="K428" s="250"/>
      <c r="L428" s="250"/>
      <c r="M428" s="250"/>
      <c r="N428" s="250"/>
      <c r="O428" s="250"/>
      <c r="P428" s="250"/>
      <c r="Q428" s="250"/>
      <c r="R428" s="250"/>
    </row>
    <row r="429" spans="1:33" ht="33.75" customHeight="1">
      <c r="A429" s="954" t="s">
        <v>152</v>
      </c>
      <c r="B429" s="955"/>
      <c r="C429" s="955"/>
      <c r="D429" s="955"/>
      <c r="E429" s="955"/>
      <c r="F429" s="955"/>
      <c r="G429" s="955"/>
      <c r="H429" s="955"/>
      <c r="I429" s="955"/>
      <c r="J429" s="955"/>
      <c r="K429" s="955"/>
      <c r="L429" s="955"/>
      <c r="M429" s="955"/>
      <c r="N429" s="955"/>
      <c r="O429" s="955"/>
      <c r="P429" s="955"/>
      <c r="Q429" s="955"/>
      <c r="R429" s="955"/>
      <c r="S429" s="955"/>
      <c r="T429" s="955"/>
      <c r="U429" s="956"/>
    </row>
    <row r="430" spans="1:33" ht="24" customHeight="1">
      <c r="A430" s="948" t="s">
        <v>151</v>
      </c>
      <c r="B430" s="949"/>
      <c r="C430" s="949"/>
      <c r="D430" s="949"/>
      <c r="E430" s="949"/>
      <c r="F430" s="949"/>
      <c r="G430" s="949"/>
      <c r="H430" s="949"/>
      <c r="I430" s="949"/>
      <c r="J430" s="949"/>
      <c r="K430" s="949"/>
      <c r="L430" s="949"/>
      <c r="M430" s="949"/>
      <c r="N430" s="949"/>
      <c r="O430" s="949"/>
      <c r="P430" s="949"/>
      <c r="Q430" s="949"/>
      <c r="R430" s="949"/>
      <c r="S430" s="949"/>
      <c r="T430" s="949"/>
      <c r="U430" s="950"/>
    </row>
    <row r="431" spans="1:33" ht="6" customHeight="1">
      <c r="A431" s="256"/>
      <c r="B431" s="256"/>
      <c r="C431" s="289"/>
      <c r="D431" s="256"/>
      <c r="E431" s="256"/>
      <c r="F431" s="256"/>
      <c r="G431" s="256"/>
      <c r="H431" s="256"/>
      <c r="I431" s="256"/>
      <c r="J431" s="256"/>
      <c r="K431" s="256"/>
      <c r="L431" s="256"/>
      <c r="M431" s="324"/>
      <c r="N431" s="324"/>
      <c r="O431" s="256"/>
      <c r="P431" s="324"/>
      <c r="Q431" s="324"/>
      <c r="R431" s="256"/>
      <c r="S431" s="343"/>
      <c r="T431" s="254"/>
      <c r="U431" s="254"/>
    </row>
    <row r="432" spans="1:33" ht="19.5" customHeight="1" thickBot="1">
      <c r="A432" s="928" t="s">
        <v>334</v>
      </c>
      <c r="B432" s="929"/>
      <c r="C432" s="929"/>
      <c r="D432" s="929"/>
      <c r="E432" s="929"/>
      <c r="F432" s="929"/>
      <c r="G432" s="929"/>
      <c r="H432" s="929"/>
      <c r="I432" s="929"/>
      <c r="J432" s="929"/>
      <c r="K432" s="929"/>
      <c r="L432" s="929"/>
      <c r="M432" s="929"/>
      <c r="N432" s="929"/>
      <c r="O432" s="929"/>
      <c r="P432" s="929"/>
      <c r="Q432" s="929"/>
      <c r="R432" s="929"/>
      <c r="S432" s="929"/>
      <c r="T432" s="929"/>
      <c r="U432" s="930"/>
    </row>
    <row r="433" spans="1:33" s="251" customFormat="1" ht="34.5" customHeight="1">
      <c r="A433" s="951" t="s">
        <v>163</v>
      </c>
      <c r="B433" s="924" t="s">
        <v>49</v>
      </c>
      <c r="C433" s="925"/>
      <c r="D433" s="920" t="s">
        <v>174</v>
      </c>
      <c r="E433" s="957" t="s">
        <v>184</v>
      </c>
      <c r="F433" s="926" t="s">
        <v>176</v>
      </c>
      <c r="G433" s="926" t="s">
        <v>177</v>
      </c>
      <c r="H433" s="926" t="s">
        <v>178</v>
      </c>
      <c r="I433" s="926" t="s">
        <v>197</v>
      </c>
      <c r="J433" s="943" t="s">
        <v>161</v>
      </c>
      <c r="K433" s="944"/>
      <c r="L433" s="931"/>
      <c r="M433" s="918" t="s">
        <v>183</v>
      </c>
      <c r="N433" s="918"/>
      <c r="O433" s="945" t="s">
        <v>155</v>
      </c>
      <c r="P433" s="939" t="s">
        <v>175</v>
      </c>
      <c r="Q433" s="940"/>
      <c r="R433" s="941" t="s">
        <v>182</v>
      </c>
      <c r="S433" s="934" t="s">
        <v>164</v>
      </c>
      <c r="T433" s="935"/>
      <c r="U433" s="937" t="s">
        <v>315</v>
      </c>
      <c r="V433" s="252"/>
      <c r="W433" s="252"/>
      <c r="X433" s="252"/>
      <c r="Y433" s="252"/>
      <c r="Z433" s="252"/>
      <c r="AA433" s="252"/>
      <c r="AB433" s="252"/>
      <c r="AC433" s="252"/>
      <c r="AD433" s="252"/>
      <c r="AE433" s="252"/>
      <c r="AF433" s="252"/>
      <c r="AG433" s="252"/>
    </row>
    <row r="434" spans="1:33" s="251" customFormat="1" ht="24.75" customHeight="1" thickBot="1">
      <c r="A434" s="952"/>
      <c r="B434" s="531" t="s">
        <v>172</v>
      </c>
      <c r="C434" s="532" t="s">
        <v>154</v>
      </c>
      <c r="D434" s="921"/>
      <c r="E434" s="958"/>
      <c r="F434" s="927"/>
      <c r="G434" s="927"/>
      <c r="H434" s="927"/>
      <c r="I434" s="927"/>
      <c r="J434" s="620" t="s">
        <v>179</v>
      </c>
      <c r="K434" s="620" t="s">
        <v>180</v>
      </c>
      <c r="L434" s="620" t="s">
        <v>181</v>
      </c>
      <c r="M434" s="555" t="s">
        <v>172</v>
      </c>
      <c r="N434" s="544" t="s">
        <v>154</v>
      </c>
      <c r="O434" s="946"/>
      <c r="P434" s="334" t="s">
        <v>172</v>
      </c>
      <c r="Q434" s="325" t="s">
        <v>154</v>
      </c>
      <c r="R434" s="942"/>
      <c r="S434" s="567" t="s">
        <v>173</v>
      </c>
      <c r="T434" s="568" t="s">
        <v>154</v>
      </c>
      <c r="U434" s="938"/>
      <c r="V434" s="252"/>
      <c r="W434" s="252"/>
      <c r="X434" s="252"/>
      <c r="Y434" s="252"/>
      <c r="Z434" s="252"/>
      <c r="AA434" s="252"/>
      <c r="AB434" s="252"/>
      <c r="AC434" s="252"/>
      <c r="AD434" s="252"/>
      <c r="AE434" s="252"/>
      <c r="AF434" s="252"/>
      <c r="AG434" s="252"/>
    </row>
    <row r="435" spans="1:33" s="251" customFormat="1" ht="24" customHeight="1">
      <c r="A435" s="953"/>
      <c r="B435" s="776" t="s">
        <v>82</v>
      </c>
      <c r="C435" s="776" t="s">
        <v>165</v>
      </c>
      <c r="D435" s="776" t="s">
        <v>166</v>
      </c>
      <c r="E435" s="782" t="s">
        <v>87</v>
      </c>
      <c r="F435" s="782" t="s">
        <v>79</v>
      </c>
      <c r="G435" s="782" t="s">
        <v>80</v>
      </c>
      <c r="H435" s="782" t="s">
        <v>153</v>
      </c>
      <c r="I435" s="782" t="s">
        <v>160</v>
      </c>
      <c r="J435" s="782" t="s">
        <v>162</v>
      </c>
      <c r="K435" s="782" t="s">
        <v>83</v>
      </c>
      <c r="L435" s="782" t="s">
        <v>186</v>
      </c>
      <c r="M435" s="748" t="s">
        <v>187</v>
      </c>
      <c r="N435" s="703" t="s">
        <v>81</v>
      </c>
      <c r="O435" s="749" t="s">
        <v>188</v>
      </c>
      <c r="P435" s="335" t="s">
        <v>85</v>
      </c>
      <c r="Q435" s="326" t="s">
        <v>189</v>
      </c>
      <c r="R435" s="762" t="s">
        <v>190</v>
      </c>
      <c r="S435" s="768" t="s">
        <v>191</v>
      </c>
      <c r="T435" s="706" t="s">
        <v>192</v>
      </c>
      <c r="U435" s="707" t="s">
        <v>193</v>
      </c>
      <c r="V435" s="252"/>
      <c r="W435" s="252"/>
      <c r="X435" s="252"/>
      <c r="Y435" s="252"/>
      <c r="Z435" s="252"/>
      <c r="AA435" s="252"/>
      <c r="AB435" s="252"/>
      <c r="AC435" s="252"/>
      <c r="AD435" s="252"/>
      <c r="AE435" s="252"/>
      <c r="AF435" s="252"/>
      <c r="AG435" s="252"/>
    </row>
    <row r="436" spans="1:33" s="251" customFormat="1" ht="18" customHeight="1">
      <c r="A436" s="775" t="s">
        <v>167</v>
      </c>
      <c r="B436" s="777">
        <f>SUM(B437:B456)</f>
        <v>8674</v>
      </c>
      <c r="C436" s="778">
        <f t="shared" ref="C436:U436" si="28">SUM(C437:C456)</f>
        <v>15781</v>
      </c>
      <c r="D436" s="779">
        <f t="shared" si="28"/>
        <v>24455</v>
      </c>
      <c r="E436" s="757">
        <f t="shared" si="28"/>
        <v>414</v>
      </c>
      <c r="F436" s="758">
        <f t="shared" si="28"/>
        <v>712</v>
      </c>
      <c r="G436" s="758">
        <f t="shared" si="28"/>
        <v>131</v>
      </c>
      <c r="H436" s="758">
        <f t="shared" si="28"/>
        <v>0</v>
      </c>
      <c r="I436" s="758">
        <f t="shared" si="28"/>
        <v>179</v>
      </c>
      <c r="J436" s="758">
        <f t="shared" si="28"/>
        <v>5</v>
      </c>
      <c r="K436" s="758">
        <f t="shared" si="28"/>
        <v>1</v>
      </c>
      <c r="L436" s="758">
        <f t="shared" si="28"/>
        <v>0</v>
      </c>
      <c r="M436" s="750">
        <f t="shared" si="28"/>
        <v>1442</v>
      </c>
      <c r="N436" s="758">
        <f t="shared" si="28"/>
        <v>77</v>
      </c>
      <c r="O436" s="787">
        <f t="shared" si="28"/>
        <v>1519</v>
      </c>
      <c r="P436" s="374">
        <f t="shared" si="28"/>
        <v>11</v>
      </c>
      <c r="Q436" s="358">
        <f t="shared" si="28"/>
        <v>186</v>
      </c>
      <c r="R436" s="684">
        <f t="shared" si="28"/>
        <v>197</v>
      </c>
      <c r="S436" s="789">
        <f t="shared" si="28"/>
        <v>7221</v>
      </c>
      <c r="T436" s="790">
        <f t="shared" si="28"/>
        <v>15518</v>
      </c>
      <c r="U436" s="690">
        <f t="shared" si="28"/>
        <v>22739</v>
      </c>
      <c r="V436" s="252"/>
      <c r="W436" s="252"/>
      <c r="X436" s="252"/>
      <c r="Y436" s="252"/>
      <c r="Z436" s="252"/>
      <c r="AA436" s="252"/>
      <c r="AB436" s="252"/>
      <c r="AC436" s="252"/>
      <c r="AD436" s="252"/>
      <c r="AE436" s="252"/>
      <c r="AF436" s="252"/>
      <c r="AG436" s="252"/>
    </row>
    <row r="437" spans="1:33" s="251" customFormat="1" ht="18" customHeight="1">
      <c r="A437" s="662" t="s">
        <v>227</v>
      </c>
      <c r="B437" s="741">
        <v>586</v>
      </c>
      <c r="C437" s="739">
        <v>861</v>
      </c>
      <c r="D437" s="740">
        <f t="shared" ref="D437:D456" si="29">SUM(B437:C437)</f>
        <v>1447</v>
      </c>
      <c r="E437" s="759">
        <v>45</v>
      </c>
      <c r="F437" s="759">
        <v>24</v>
      </c>
      <c r="G437" s="759">
        <v>2</v>
      </c>
      <c r="H437" s="759">
        <v>0</v>
      </c>
      <c r="I437" s="759">
        <v>7</v>
      </c>
      <c r="J437" s="759">
        <v>0</v>
      </c>
      <c r="K437" s="759">
        <v>1</v>
      </c>
      <c r="L437" s="759">
        <v>0</v>
      </c>
      <c r="M437" s="752">
        <f>SUM(E437:L437)</f>
        <v>79</v>
      </c>
      <c r="N437" s="759">
        <v>6</v>
      </c>
      <c r="O437" s="753">
        <f t="shared" ref="O437:O456" si="30">SUM(M437:N437)</f>
        <v>85</v>
      </c>
      <c r="P437" s="375">
        <v>0</v>
      </c>
      <c r="Q437" s="375">
        <v>0</v>
      </c>
      <c r="R437" s="764">
        <f>SUM(P437:Q437)</f>
        <v>0</v>
      </c>
      <c r="S437" s="791">
        <f t="shared" ref="S437:S455" si="31">+B437-M437-P437</f>
        <v>507</v>
      </c>
      <c r="T437" s="770">
        <f>+C437-N437-Q437</f>
        <v>855</v>
      </c>
      <c r="U437" s="771">
        <f t="shared" ref="U437:U456" si="32">+S437+T437</f>
        <v>1362</v>
      </c>
      <c r="V437" s="252"/>
      <c r="W437" s="252"/>
      <c r="X437" s="252"/>
      <c r="Y437" s="252"/>
      <c r="Z437" s="252"/>
      <c r="AA437" s="252"/>
      <c r="AB437" s="252"/>
      <c r="AC437" s="252"/>
      <c r="AD437" s="252"/>
      <c r="AE437" s="252"/>
      <c r="AF437" s="252"/>
      <c r="AG437" s="252"/>
    </row>
    <row r="438" spans="1:33" s="251" customFormat="1" ht="18" customHeight="1">
      <c r="A438" s="662" t="s">
        <v>228</v>
      </c>
      <c r="B438" s="741">
        <v>434</v>
      </c>
      <c r="C438" s="739">
        <v>1233</v>
      </c>
      <c r="D438" s="740">
        <f t="shared" si="29"/>
        <v>1667</v>
      </c>
      <c r="E438" s="759">
        <v>15</v>
      </c>
      <c r="F438" s="759">
        <v>13</v>
      </c>
      <c r="G438" s="759">
        <v>17</v>
      </c>
      <c r="H438" s="759">
        <v>0</v>
      </c>
      <c r="I438" s="759">
        <v>6</v>
      </c>
      <c r="J438" s="759">
        <v>0</v>
      </c>
      <c r="K438" s="759">
        <v>0</v>
      </c>
      <c r="L438" s="759">
        <v>0</v>
      </c>
      <c r="M438" s="752">
        <f t="shared" ref="M438:M456" si="33">SUM(E438:L438)</f>
        <v>51</v>
      </c>
      <c r="N438" s="759">
        <v>2</v>
      </c>
      <c r="O438" s="753">
        <f t="shared" si="30"/>
        <v>53</v>
      </c>
      <c r="P438" s="375">
        <v>0</v>
      </c>
      <c r="Q438" s="375">
        <v>0</v>
      </c>
      <c r="R438" s="764">
        <f t="shared" ref="R438:R456" si="34">SUM(P438:Q438)</f>
        <v>0</v>
      </c>
      <c r="S438" s="791">
        <f t="shared" si="31"/>
        <v>383</v>
      </c>
      <c r="T438" s="770">
        <f t="shared" ref="T438:T456" si="35">+C438-N438-Q438</f>
        <v>1231</v>
      </c>
      <c r="U438" s="771">
        <f t="shared" si="32"/>
        <v>1614</v>
      </c>
      <c r="V438" s="252"/>
      <c r="W438" s="252"/>
      <c r="X438" s="252"/>
      <c r="Y438" s="252"/>
      <c r="Z438" s="252"/>
      <c r="AA438" s="252"/>
      <c r="AB438" s="252"/>
      <c r="AC438" s="252"/>
      <c r="AD438" s="252"/>
      <c r="AE438" s="252"/>
      <c r="AF438" s="252"/>
      <c r="AG438" s="252"/>
    </row>
    <row r="439" spans="1:33" s="251" customFormat="1" ht="18" customHeight="1">
      <c r="A439" s="662" t="s">
        <v>229</v>
      </c>
      <c r="B439" s="741">
        <v>668</v>
      </c>
      <c r="C439" s="739">
        <v>593</v>
      </c>
      <c r="D439" s="740">
        <f t="shared" si="29"/>
        <v>1261</v>
      </c>
      <c r="E439" s="759">
        <v>6</v>
      </c>
      <c r="F439" s="759">
        <v>194</v>
      </c>
      <c r="G439" s="759">
        <v>4</v>
      </c>
      <c r="H439" s="759">
        <v>0</v>
      </c>
      <c r="I439" s="759">
        <v>2</v>
      </c>
      <c r="J439" s="759">
        <v>0</v>
      </c>
      <c r="K439" s="759">
        <v>0</v>
      </c>
      <c r="L439" s="759">
        <v>0</v>
      </c>
      <c r="M439" s="752">
        <f t="shared" si="33"/>
        <v>206</v>
      </c>
      <c r="N439" s="759">
        <v>5</v>
      </c>
      <c r="O439" s="753">
        <f t="shared" si="30"/>
        <v>211</v>
      </c>
      <c r="P439" s="375">
        <v>3</v>
      </c>
      <c r="Q439" s="375">
        <v>42</v>
      </c>
      <c r="R439" s="764">
        <f t="shared" si="34"/>
        <v>45</v>
      </c>
      <c r="S439" s="791">
        <f t="shared" si="31"/>
        <v>459</v>
      </c>
      <c r="T439" s="770">
        <f t="shared" si="35"/>
        <v>546</v>
      </c>
      <c r="U439" s="771">
        <f t="shared" si="32"/>
        <v>1005</v>
      </c>
      <c r="V439" s="252"/>
      <c r="W439" s="252"/>
      <c r="X439" s="252"/>
      <c r="Y439" s="252"/>
      <c r="Z439" s="252"/>
      <c r="AA439" s="252"/>
      <c r="AB439" s="252"/>
      <c r="AC439" s="252"/>
      <c r="AD439" s="252"/>
      <c r="AE439" s="252"/>
      <c r="AF439" s="252"/>
      <c r="AG439" s="252"/>
    </row>
    <row r="440" spans="1:33" s="251" customFormat="1" ht="18" customHeight="1">
      <c r="A440" s="662" t="s">
        <v>211</v>
      </c>
      <c r="B440" s="741">
        <v>693</v>
      </c>
      <c r="C440" s="739">
        <v>1087</v>
      </c>
      <c r="D440" s="740">
        <f t="shared" si="29"/>
        <v>1780</v>
      </c>
      <c r="E440" s="759">
        <v>33</v>
      </c>
      <c r="F440" s="759">
        <v>60</v>
      </c>
      <c r="G440" s="759">
        <v>2</v>
      </c>
      <c r="H440" s="759">
        <v>0</v>
      </c>
      <c r="I440" s="759">
        <v>38</v>
      </c>
      <c r="J440" s="759">
        <v>2</v>
      </c>
      <c r="K440" s="759">
        <v>0</v>
      </c>
      <c r="L440" s="759">
        <v>0</v>
      </c>
      <c r="M440" s="752">
        <f t="shared" si="33"/>
        <v>135</v>
      </c>
      <c r="N440" s="759">
        <v>6</v>
      </c>
      <c r="O440" s="753">
        <f t="shared" si="30"/>
        <v>141</v>
      </c>
      <c r="P440" s="375">
        <v>0</v>
      </c>
      <c r="Q440" s="375">
        <v>67</v>
      </c>
      <c r="R440" s="764">
        <f t="shared" si="34"/>
        <v>67</v>
      </c>
      <c r="S440" s="791">
        <f t="shared" si="31"/>
        <v>558</v>
      </c>
      <c r="T440" s="770">
        <f t="shared" si="35"/>
        <v>1014</v>
      </c>
      <c r="U440" s="771">
        <f t="shared" si="32"/>
        <v>1572</v>
      </c>
      <c r="V440" s="252"/>
      <c r="W440" s="252"/>
      <c r="X440" s="252"/>
      <c r="Y440" s="252"/>
      <c r="Z440" s="252"/>
      <c r="AA440" s="252"/>
      <c r="AB440" s="252"/>
      <c r="AC440" s="252"/>
      <c r="AD440" s="252"/>
      <c r="AE440" s="252"/>
      <c r="AF440" s="252"/>
      <c r="AG440" s="252"/>
    </row>
    <row r="441" spans="1:33" s="251" customFormat="1" ht="18" customHeight="1">
      <c r="A441" s="662" t="s">
        <v>250</v>
      </c>
      <c r="B441" s="741">
        <v>1068</v>
      </c>
      <c r="C441" s="739">
        <v>969</v>
      </c>
      <c r="D441" s="740">
        <f t="shared" si="29"/>
        <v>2037</v>
      </c>
      <c r="E441" s="759">
        <v>35</v>
      </c>
      <c r="F441" s="759">
        <v>52</v>
      </c>
      <c r="G441" s="759">
        <v>11</v>
      </c>
      <c r="H441" s="759">
        <v>0</v>
      </c>
      <c r="I441" s="759">
        <v>30</v>
      </c>
      <c r="J441" s="759">
        <v>0</v>
      </c>
      <c r="K441" s="759">
        <v>0</v>
      </c>
      <c r="L441" s="759">
        <v>0</v>
      </c>
      <c r="M441" s="752">
        <f t="shared" si="33"/>
        <v>128</v>
      </c>
      <c r="N441" s="759">
        <v>1</v>
      </c>
      <c r="O441" s="753">
        <f t="shared" si="30"/>
        <v>129</v>
      </c>
      <c r="P441" s="375">
        <v>2</v>
      </c>
      <c r="Q441" s="375">
        <v>0</v>
      </c>
      <c r="R441" s="764">
        <f t="shared" si="34"/>
        <v>2</v>
      </c>
      <c r="S441" s="791">
        <f t="shared" si="31"/>
        <v>938</v>
      </c>
      <c r="T441" s="770">
        <f t="shared" si="35"/>
        <v>968</v>
      </c>
      <c r="U441" s="771">
        <f t="shared" si="32"/>
        <v>1906</v>
      </c>
      <c r="V441" s="252"/>
      <c r="W441" s="252"/>
      <c r="X441" s="252"/>
      <c r="Y441" s="252"/>
      <c r="Z441" s="252"/>
      <c r="AA441" s="252"/>
      <c r="AB441" s="252"/>
      <c r="AC441" s="252"/>
      <c r="AD441" s="252"/>
      <c r="AE441" s="252"/>
      <c r="AF441" s="252"/>
      <c r="AG441" s="252"/>
    </row>
    <row r="442" spans="1:33" s="251" customFormat="1" ht="18" customHeight="1">
      <c r="A442" s="662" t="s">
        <v>212</v>
      </c>
      <c r="B442" s="741">
        <v>766</v>
      </c>
      <c r="C442" s="739">
        <v>655</v>
      </c>
      <c r="D442" s="740">
        <f t="shared" si="29"/>
        <v>1421</v>
      </c>
      <c r="E442" s="759">
        <v>20</v>
      </c>
      <c r="F442" s="759">
        <v>86</v>
      </c>
      <c r="G442" s="759">
        <v>6</v>
      </c>
      <c r="H442" s="759">
        <v>0</v>
      </c>
      <c r="I442" s="759">
        <v>9</v>
      </c>
      <c r="J442" s="759">
        <v>0</v>
      </c>
      <c r="K442" s="759">
        <v>0</v>
      </c>
      <c r="L442" s="759">
        <v>0</v>
      </c>
      <c r="M442" s="752">
        <f t="shared" si="33"/>
        <v>121</v>
      </c>
      <c r="N442" s="759">
        <v>0</v>
      </c>
      <c r="O442" s="753">
        <f t="shared" si="30"/>
        <v>121</v>
      </c>
      <c r="P442" s="375">
        <v>0</v>
      </c>
      <c r="Q442" s="375">
        <v>0</v>
      </c>
      <c r="R442" s="764">
        <f t="shared" si="34"/>
        <v>0</v>
      </c>
      <c r="S442" s="791">
        <f t="shared" si="31"/>
        <v>645</v>
      </c>
      <c r="T442" s="770">
        <f t="shared" si="35"/>
        <v>655</v>
      </c>
      <c r="U442" s="771">
        <f t="shared" si="32"/>
        <v>1300</v>
      </c>
      <c r="V442" s="252"/>
      <c r="W442" s="252"/>
      <c r="X442" s="252"/>
      <c r="Y442" s="252"/>
      <c r="Z442" s="252"/>
      <c r="AA442" s="252"/>
      <c r="AB442" s="252"/>
      <c r="AC442" s="252"/>
      <c r="AD442" s="252"/>
      <c r="AE442" s="252"/>
      <c r="AF442" s="252"/>
      <c r="AG442" s="252"/>
    </row>
    <row r="443" spans="1:33" s="251" customFormat="1" ht="18" customHeight="1">
      <c r="A443" s="662" t="s">
        <v>236</v>
      </c>
      <c r="B443" s="741">
        <v>276</v>
      </c>
      <c r="C443" s="739">
        <v>530</v>
      </c>
      <c r="D443" s="740">
        <f t="shared" si="29"/>
        <v>806</v>
      </c>
      <c r="E443" s="759">
        <v>74</v>
      </c>
      <c r="F443" s="759">
        <v>5</v>
      </c>
      <c r="G443" s="759">
        <v>3</v>
      </c>
      <c r="H443" s="759">
        <v>0</v>
      </c>
      <c r="I443" s="759">
        <v>1</v>
      </c>
      <c r="J443" s="759">
        <v>1</v>
      </c>
      <c r="K443" s="759">
        <v>0</v>
      </c>
      <c r="L443" s="759">
        <v>0</v>
      </c>
      <c r="M443" s="752">
        <f t="shared" si="33"/>
        <v>84</v>
      </c>
      <c r="N443" s="759">
        <v>2</v>
      </c>
      <c r="O443" s="753">
        <f t="shared" si="30"/>
        <v>86</v>
      </c>
      <c r="P443" s="375">
        <v>1</v>
      </c>
      <c r="Q443" s="375">
        <v>2</v>
      </c>
      <c r="R443" s="764">
        <f t="shared" si="34"/>
        <v>3</v>
      </c>
      <c r="S443" s="791">
        <f t="shared" si="31"/>
        <v>191</v>
      </c>
      <c r="T443" s="770">
        <f t="shared" si="35"/>
        <v>526</v>
      </c>
      <c r="U443" s="771">
        <f t="shared" si="32"/>
        <v>717</v>
      </c>
      <c r="V443" s="252"/>
      <c r="W443" s="252"/>
      <c r="X443" s="252"/>
      <c r="Y443" s="252"/>
      <c r="Z443" s="252"/>
      <c r="AA443" s="252"/>
      <c r="AB443" s="252"/>
      <c r="AC443" s="252"/>
      <c r="AD443" s="252"/>
      <c r="AE443" s="252"/>
      <c r="AF443" s="252"/>
      <c r="AG443" s="252"/>
    </row>
    <row r="444" spans="1:33" s="251" customFormat="1" ht="18" customHeight="1">
      <c r="A444" s="662" t="s">
        <v>246</v>
      </c>
      <c r="B444" s="741">
        <v>484</v>
      </c>
      <c r="C444" s="739">
        <v>639</v>
      </c>
      <c r="D444" s="740">
        <f t="shared" si="29"/>
        <v>1123</v>
      </c>
      <c r="E444" s="759">
        <v>22</v>
      </c>
      <c r="F444" s="759">
        <v>40</v>
      </c>
      <c r="G444" s="759">
        <v>9</v>
      </c>
      <c r="H444" s="759">
        <v>0</v>
      </c>
      <c r="I444" s="759">
        <v>14</v>
      </c>
      <c r="J444" s="759">
        <v>0</v>
      </c>
      <c r="K444" s="759">
        <v>0</v>
      </c>
      <c r="L444" s="759">
        <v>0</v>
      </c>
      <c r="M444" s="752">
        <f t="shared" si="33"/>
        <v>85</v>
      </c>
      <c r="N444" s="759">
        <v>2</v>
      </c>
      <c r="O444" s="753">
        <f t="shared" si="30"/>
        <v>87</v>
      </c>
      <c r="P444" s="375">
        <v>2</v>
      </c>
      <c r="Q444" s="353">
        <v>1</v>
      </c>
      <c r="R444" s="764">
        <f t="shared" si="34"/>
        <v>3</v>
      </c>
      <c r="S444" s="791">
        <f t="shared" si="31"/>
        <v>397</v>
      </c>
      <c r="T444" s="770">
        <f t="shared" si="35"/>
        <v>636</v>
      </c>
      <c r="U444" s="771">
        <f t="shared" si="32"/>
        <v>1033</v>
      </c>
      <c r="V444" s="252"/>
      <c r="W444" s="252"/>
      <c r="X444" s="252"/>
      <c r="Y444" s="252"/>
      <c r="Z444" s="252"/>
      <c r="AA444" s="252"/>
      <c r="AB444" s="252"/>
      <c r="AC444" s="252"/>
      <c r="AD444" s="252"/>
      <c r="AE444" s="252"/>
      <c r="AF444" s="252"/>
      <c r="AG444" s="252"/>
    </row>
    <row r="445" spans="1:33" s="251" customFormat="1" ht="13.5">
      <c r="A445" s="662" t="s">
        <v>269</v>
      </c>
      <c r="B445" s="741">
        <v>334</v>
      </c>
      <c r="C445" s="739">
        <v>1069</v>
      </c>
      <c r="D445" s="740">
        <f t="shared" si="29"/>
        <v>1403</v>
      </c>
      <c r="E445" s="759">
        <v>12</v>
      </c>
      <c r="F445" s="759">
        <v>42</v>
      </c>
      <c r="G445" s="759">
        <v>11</v>
      </c>
      <c r="H445" s="759">
        <v>0</v>
      </c>
      <c r="I445" s="759">
        <v>18</v>
      </c>
      <c r="J445" s="759">
        <v>0</v>
      </c>
      <c r="K445" s="759">
        <v>0</v>
      </c>
      <c r="L445" s="759">
        <v>0</v>
      </c>
      <c r="M445" s="752">
        <f t="shared" si="33"/>
        <v>83</v>
      </c>
      <c r="N445" s="759">
        <v>2</v>
      </c>
      <c r="O445" s="753">
        <f t="shared" si="30"/>
        <v>85</v>
      </c>
      <c r="P445" s="375">
        <v>1</v>
      </c>
      <c r="Q445" s="353">
        <v>0</v>
      </c>
      <c r="R445" s="764">
        <f t="shared" si="34"/>
        <v>1</v>
      </c>
      <c r="S445" s="791">
        <f t="shared" si="31"/>
        <v>250</v>
      </c>
      <c r="T445" s="770">
        <f t="shared" si="35"/>
        <v>1067</v>
      </c>
      <c r="U445" s="771">
        <f t="shared" si="32"/>
        <v>1317</v>
      </c>
      <c r="V445" s="252"/>
      <c r="W445" s="252"/>
      <c r="X445" s="252"/>
      <c r="Y445" s="252"/>
      <c r="Z445" s="252"/>
      <c r="AA445" s="252"/>
      <c r="AB445" s="252"/>
      <c r="AC445" s="252"/>
      <c r="AD445" s="252"/>
      <c r="AE445" s="252"/>
      <c r="AF445" s="252"/>
      <c r="AG445" s="252"/>
    </row>
    <row r="446" spans="1:33" s="251" customFormat="1" ht="18" customHeight="1">
      <c r="A446" s="662" t="s">
        <v>210</v>
      </c>
      <c r="B446" s="741">
        <v>512</v>
      </c>
      <c r="C446" s="739">
        <v>786</v>
      </c>
      <c r="D446" s="740">
        <f t="shared" si="29"/>
        <v>1298</v>
      </c>
      <c r="E446" s="759">
        <v>45</v>
      </c>
      <c r="F446" s="759">
        <v>23</v>
      </c>
      <c r="G446" s="759">
        <v>14</v>
      </c>
      <c r="H446" s="759">
        <v>0</v>
      </c>
      <c r="I446" s="759">
        <v>22</v>
      </c>
      <c r="J446" s="759">
        <v>1</v>
      </c>
      <c r="K446" s="759">
        <v>0</v>
      </c>
      <c r="L446" s="759">
        <v>0</v>
      </c>
      <c r="M446" s="752">
        <f>SUM(E446:L446)</f>
        <v>105</v>
      </c>
      <c r="N446" s="759">
        <v>8</v>
      </c>
      <c r="O446" s="753">
        <f t="shared" si="30"/>
        <v>113</v>
      </c>
      <c r="P446" s="375">
        <v>0</v>
      </c>
      <c r="Q446" s="353">
        <v>1</v>
      </c>
      <c r="R446" s="764">
        <f>SUM(P446:Q446)</f>
        <v>1</v>
      </c>
      <c r="S446" s="791">
        <f t="shared" si="31"/>
        <v>407</v>
      </c>
      <c r="T446" s="770">
        <f t="shared" si="35"/>
        <v>777</v>
      </c>
      <c r="U446" s="771">
        <f t="shared" si="32"/>
        <v>1184</v>
      </c>
      <c r="V446" s="252"/>
      <c r="W446" s="252"/>
      <c r="X446" s="252"/>
      <c r="Y446" s="252"/>
      <c r="Z446" s="252"/>
      <c r="AA446" s="252"/>
      <c r="AB446" s="252"/>
      <c r="AC446" s="252"/>
      <c r="AD446" s="252"/>
      <c r="AE446" s="252"/>
      <c r="AF446" s="252"/>
      <c r="AG446" s="252"/>
    </row>
    <row r="447" spans="1:33" s="251" customFormat="1" ht="18" customHeight="1">
      <c r="A447" s="662" t="s">
        <v>235</v>
      </c>
      <c r="B447" s="741">
        <v>432</v>
      </c>
      <c r="C447" s="739">
        <v>1145</v>
      </c>
      <c r="D447" s="740">
        <f t="shared" si="29"/>
        <v>1577</v>
      </c>
      <c r="E447" s="767">
        <v>19</v>
      </c>
      <c r="F447" s="759">
        <v>37</v>
      </c>
      <c r="G447" s="759">
        <v>9</v>
      </c>
      <c r="H447" s="759">
        <v>0</v>
      </c>
      <c r="I447" s="759">
        <v>0</v>
      </c>
      <c r="J447" s="759">
        <v>0</v>
      </c>
      <c r="K447" s="759">
        <v>0</v>
      </c>
      <c r="L447" s="759">
        <v>0</v>
      </c>
      <c r="M447" s="752">
        <f t="shared" si="33"/>
        <v>65</v>
      </c>
      <c r="N447" s="759">
        <v>0</v>
      </c>
      <c r="O447" s="753">
        <f t="shared" si="30"/>
        <v>65</v>
      </c>
      <c r="P447" s="375">
        <v>0</v>
      </c>
      <c r="Q447" s="353">
        <v>0</v>
      </c>
      <c r="R447" s="764">
        <f t="shared" si="34"/>
        <v>0</v>
      </c>
      <c r="S447" s="791">
        <f t="shared" si="31"/>
        <v>367</v>
      </c>
      <c r="T447" s="770">
        <f t="shared" si="35"/>
        <v>1145</v>
      </c>
      <c r="U447" s="771">
        <f t="shared" si="32"/>
        <v>1512</v>
      </c>
      <c r="V447" s="252"/>
      <c r="W447" s="252"/>
      <c r="X447" s="252"/>
      <c r="Y447" s="252"/>
      <c r="Z447" s="252"/>
      <c r="AA447" s="252"/>
      <c r="AB447" s="252"/>
      <c r="AC447" s="252"/>
      <c r="AD447" s="252"/>
      <c r="AE447" s="252"/>
      <c r="AF447" s="252"/>
      <c r="AG447" s="252"/>
    </row>
    <row r="448" spans="1:33" s="251" customFormat="1" ht="18" customHeight="1">
      <c r="A448" s="662" t="s">
        <v>290</v>
      </c>
      <c r="B448" s="741">
        <v>310</v>
      </c>
      <c r="C448" s="739">
        <v>1014</v>
      </c>
      <c r="D448" s="740">
        <f t="shared" si="29"/>
        <v>1324</v>
      </c>
      <c r="E448" s="767">
        <v>9</v>
      </c>
      <c r="F448" s="759">
        <v>34</v>
      </c>
      <c r="G448" s="759">
        <v>20</v>
      </c>
      <c r="H448" s="759">
        <v>0</v>
      </c>
      <c r="I448" s="759">
        <v>4</v>
      </c>
      <c r="J448" s="759">
        <v>0</v>
      </c>
      <c r="K448" s="759">
        <v>0</v>
      </c>
      <c r="L448" s="759">
        <v>0</v>
      </c>
      <c r="M448" s="752">
        <f t="shared" si="33"/>
        <v>67</v>
      </c>
      <c r="N448" s="759">
        <v>0</v>
      </c>
      <c r="O448" s="753">
        <f t="shared" si="30"/>
        <v>67</v>
      </c>
      <c r="P448" s="375">
        <v>1</v>
      </c>
      <c r="Q448" s="353">
        <v>2</v>
      </c>
      <c r="R448" s="764">
        <f t="shared" si="34"/>
        <v>3</v>
      </c>
      <c r="S448" s="791">
        <f t="shared" si="31"/>
        <v>242</v>
      </c>
      <c r="T448" s="770">
        <f t="shared" si="35"/>
        <v>1012</v>
      </c>
      <c r="U448" s="771">
        <f t="shared" si="32"/>
        <v>1254</v>
      </c>
    </row>
    <row r="449" spans="1:83" s="251" customFormat="1" ht="18" customHeight="1">
      <c r="A449" s="662" t="s">
        <v>291</v>
      </c>
      <c r="B449" s="741">
        <v>159</v>
      </c>
      <c r="C449" s="739">
        <v>748</v>
      </c>
      <c r="D449" s="740">
        <f t="shared" si="29"/>
        <v>907</v>
      </c>
      <c r="E449" s="767">
        <v>7</v>
      </c>
      <c r="F449" s="759">
        <v>11</v>
      </c>
      <c r="G449" s="759">
        <v>2</v>
      </c>
      <c r="H449" s="759">
        <v>0</v>
      </c>
      <c r="I449" s="759">
        <v>4</v>
      </c>
      <c r="J449" s="759">
        <v>0</v>
      </c>
      <c r="K449" s="759">
        <v>0</v>
      </c>
      <c r="L449" s="759">
        <v>0</v>
      </c>
      <c r="M449" s="752">
        <f t="shared" si="33"/>
        <v>24</v>
      </c>
      <c r="N449" s="759">
        <v>1</v>
      </c>
      <c r="O449" s="753">
        <f t="shared" si="30"/>
        <v>25</v>
      </c>
      <c r="P449" s="375">
        <v>0</v>
      </c>
      <c r="Q449" s="353">
        <v>0</v>
      </c>
      <c r="R449" s="764">
        <f t="shared" si="34"/>
        <v>0</v>
      </c>
      <c r="S449" s="791">
        <f t="shared" si="31"/>
        <v>135</v>
      </c>
      <c r="T449" s="770">
        <f t="shared" si="35"/>
        <v>747</v>
      </c>
      <c r="U449" s="771">
        <f t="shared" si="32"/>
        <v>882</v>
      </c>
    </row>
    <row r="450" spans="1:83" s="287" customFormat="1" ht="18" customHeight="1">
      <c r="A450" s="662" t="s">
        <v>237</v>
      </c>
      <c r="B450" s="741">
        <v>588</v>
      </c>
      <c r="C450" s="739">
        <v>1184</v>
      </c>
      <c r="D450" s="740">
        <f t="shared" si="29"/>
        <v>1772</v>
      </c>
      <c r="E450" s="767">
        <v>17</v>
      </c>
      <c r="F450" s="759">
        <v>22</v>
      </c>
      <c r="G450" s="759">
        <v>5</v>
      </c>
      <c r="H450" s="759">
        <v>0</v>
      </c>
      <c r="I450" s="759">
        <v>5</v>
      </c>
      <c r="J450" s="759">
        <v>0</v>
      </c>
      <c r="K450" s="759">
        <v>0</v>
      </c>
      <c r="L450" s="759">
        <v>0</v>
      </c>
      <c r="M450" s="752">
        <f t="shared" si="33"/>
        <v>49</v>
      </c>
      <c r="N450" s="759">
        <v>8</v>
      </c>
      <c r="O450" s="753">
        <f t="shared" si="30"/>
        <v>57</v>
      </c>
      <c r="P450" s="375">
        <v>0</v>
      </c>
      <c r="Q450" s="353">
        <v>0</v>
      </c>
      <c r="R450" s="764">
        <f t="shared" si="34"/>
        <v>0</v>
      </c>
      <c r="S450" s="791">
        <f t="shared" si="31"/>
        <v>539</v>
      </c>
      <c r="T450" s="770">
        <f t="shared" si="35"/>
        <v>1176</v>
      </c>
      <c r="U450" s="771">
        <f t="shared" si="32"/>
        <v>1715</v>
      </c>
      <c r="V450" s="251"/>
      <c r="W450" s="251"/>
      <c r="X450" s="251"/>
      <c r="Y450" s="251"/>
      <c r="Z450" s="251"/>
      <c r="AA450" s="251"/>
      <c r="AB450" s="251"/>
      <c r="AC450" s="251"/>
      <c r="AD450" s="251"/>
      <c r="AE450" s="251"/>
      <c r="AF450" s="251"/>
      <c r="AG450" s="251"/>
      <c r="AH450" s="251"/>
      <c r="AI450" s="251"/>
      <c r="AJ450" s="251"/>
      <c r="AK450" s="251"/>
      <c r="AL450" s="251"/>
      <c r="AM450" s="251"/>
      <c r="AN450" s="251"/>
      <c r="AO450" s="251"/>
      <c r="AP450" s="251"/>
      <c r="AQ450" s="251"/>
      <c r="AR450" s="251"/>
      <c r="AS450" s="251"/>
      <c r="AT450" s="251"/>
      <c r="AU450" s="251"/>
      <c r="AV450" s="251"/>
      <c r="AW450" s="251"/>
      <c r="AX450" s="251"/>
      <c r="AY450" s="251"/>
      <c r="AZ450" s="251"/>
      <c r="BA450" s="251"/>
      <c r="BB450" s="251"/>
      <c r="BC450" s="251"/>
      <c r="BD450" s="251"/>
      <c r="BE450" s="251"/>
      <c r="BF450" s="251"/>
      <c r="BG450" s="251"/>
      <c r="BH450" s="251"/>
      <c r="BI450" s="251"/>
      <c r="BJ450" s="251"/>
      <c r="BK450" s="251"/>
      <c r="BL450" s="251"/>
      <c r="BM450" s="251"/>
      <c r="BN450" s="251"/>
      <c r="BO450" s="251"/>
      <c r="BP450" s="251"/>
      <c r="BQ450" s="251"/>
      <c r="BR450" s="251"/>
      <c r="BS450" s="251"/>
      <c r="BT450" s="251"/>
      <c r="BU450" s="251"/>
      <c r="BV450" s="251"/>
      <c r="BW450" s="251"/>
      <c r="BX450" s="251"/>
      <c r="BY450" s="251"/>
      <c r="BZ450" s="251"/>
      <c r="CA450" s="251"/>
      <c r="CB450" s="251"/>
      <c r="CC450" s="251"/>
      <c r="CD450" s="251"/>
      <c r="CE450" s="251"/>
    </row>
    <row r="451" spans="1:83" s="284" customFormat="1" ht="18" customHeight="1">
      <c r="A451" s="662" t="s">
        <v>257</v>
      </c>
      <c r="B451" s="780">
        <v>300</v>
      </c>
      <c r="C451" s="781">
        <v>940</v>
      </c>
      <c r="D451" s="740">
        <f t="shared" si="29"/>
        <v>1240</v>
      </c>
      <c r="E451" s="767">
        <v>21</v>
      </c>
      <c r="F451" s="759">
        <v>29</v>
      </c>
      <c r="G451" s="759">
        <v>1</v>
      </c>
      <c r="H451" s="759">
        <v>0</v>
      </c>
      <c r="I451" s="759">
        <v>8</v>
      </c>
      <c r="J451" s="759">
        <v>0</v>
      </c>
      <c r="K451" s="759">
        <v>0</v>
      </c>
      <c r="L451" s="759">
        <v>0</v>
      </c>
      <c r="M451" s="752">
        <f t="shared" si="33"/>
        <v>59</v>
      </c>
      <c r="N451" s="759">
        <v>25</v>
      </c>
      <c r="O451" s="753">
        <f t="shared" si="30"/>
        <v>84</v>
      </c>
      <c r="P451" s="375">
        <v>0</v>
      </c>
      <c r="Q451" s="353">
        <v>0</v>
      </c>
      <c r="R451" s="764">
        <f t="shared" si="34"/>
        <v>0</v>
      </c>
      <c r="S451" s="791">
        <f t="shared" si="31"/>
        <v>241</v>
      </c>
      <c r="T451" s="770">
        <f t="shared" si="35"/>
        <v>915</v>
      </c>
      <c r="U451" s="771">
        <f t="shared" si="32"/>
        <v>1156</v>
      </c>
      <c r="V451" s="251"/>
      <c r="W451" s="251"/>
      <c r="X451" s="251"/>
      <c r="Y451" s="251"/>
      <c r="Z451" s="251"/>
      <c r="AA451" s="251"/>
      <c r="AB451" s="251"/>
      <c r="AC451" s="251"/>
      <c r="AD451" s="251"/>
      <c r="AE451" s="251"/>
      <c r="AF451" s="251"/>
      <c r="AG451" s="251"/>
      <c r="AH451" s="251"/>
      <c r="AI451" s="251"/>
      <c r="AJ451" s="251"/>
      <c r="AK451" s="251"/>
      <c r="AL451" s="251"/>
      <c r="AM451" s="251"/>
      <c r="AN451" s="251"/>
      <c r="AO451" s="251"/>
      <c r="AP451" s="251"/>
      <c r="AQ451" s="251"/>
      <c r="AR451" s="251"/>
      <c r="AS451" s="251"/>
      <c r="AT451" s="251"/>
      <c r="AU451" s="251"/>
      <c r="AV451" s="251"/>
      <c r="AW451" s="251"/>
      <c r="AX451" s="251"/>
      <c r="AY451" s="251"/>
      <c r="AZ451" s="251"/>
      <c r="BA451" s="251"/>
      <c r="BB451" s="251"/>
      <c r="BC451" s="251"/>
      <c r="BD451" s="251"/>
      <c r="BE451" s="251"/>
      <c r="BF451" s="251"/>
      <c r="BG451" s="251"/>
      <c r="BH451" s="251"/>
      <c r="BI451" s="251"/>
      <c r="BJ451" s="251"/>
      <c r="BK451" s="251"/>
      <c r="BL451" s="251"/>
      <c r="BM451" s="251"/>
      <c r="BN451" s="251"/>
      <c r="BO451" s="251"/>
      <c r="BP451" s="251"/>
      <c r="BQ451" s="251"/>
      <c r="BR451" s="251"/>
      <c r="BS451" s="251"/>
      <c r="BT451" s="251"/>
      <c r="BU451" s="251"/>
      <c r="BV451" s="251"/>
      <c r="BW451" s="251"/>
      <c r="BX451" s="251"/>
      <c r="BY451" s="251"/>
      <c r="BZ451" s="251"/>
      <c r="CA451" s="251"/>
      <c r="CB451" s="251"/>
      <c r="CC451" s="251"/>
      <c r="CD451" s="251"/>
      <c r="CE451" s="251"/>
    </row>
    <row r="452" spans="1:83" s="43" customFormat="1" ht="19.5" customHeight="1">
      <c r="A452" s="662" t="s">
        <v>238</v>
      </c>
      <c r="B452" s="780">
        <v>448</v>
      </c>
      <c r="C452" s="781">
        <v>1084</v>
      </c>
      <c r="D452" s="740">
        <f t="shared" si="29"/>
        <v>1532</v>
      </c>
      <c r="E452" s="767">
        <v>2</v>
      </c>
      <c r="F452" s="759">
        <v>0</v>
      </c>
      <c r="G452" s="759">
        <v>3</v>
      </c>
      <c r="H452" s="759">
        <v>0</v>
      </c>
      <c r="I452" s="759">
        <v>1</v>
      </c>
      <c r="J452" s="759">
        <v>0</v>
      </c>
      <c r="K452" s="759">
        <v>0</v>
      </c>
      <c r="L452" s="759">
        <v>0</v>
      </c>
      <c r="M452" s="752">
        <f t="shared" si="33"/>
        <v>6</v>
      </c>
      <c r="N452" s="759">
        <v>0</v>
      </c>
      <c r="O452" s="753">
        <f t="shared" si="30"/>
        <v>6</v>
      </c>
      <c r="P452" s="375">
        <v>1</v>
      </c>
      <c r="Q452" s="353">
        <v>2</v>
      </c>
      <c r="R452" s="764">
        <f t="shared" si="34"/>
        <v>3</v>
      </c>
      <c r="S452" s="791">
        <f t="shared" si="31"/>
        <v>441</v>
      </c>
      <c r="T452" s="770">
        <f t="shared" si="35"/>
        <v>1082</v>
      </c>
      <c r="U452" s="771">
        <f t="shared" si="32"/>
        <v>1523</v>
      </c>
    </row>
    <row r="453" spans="1:83" s="62" customFormat="1" ht="15.75" customHeight="1">
      <c r="A453" s="662" t="s">
        <v>274</v>
      </c>
      <c r="B453" s="741">
        <v>150</v>
      </c>
      <c r="C453" s="739">
        <v>342</v>
      </c>
      <c r="D453" s="740">
        <f t="shared" si="29"/>
        <v>492</v>
      </c>
      <c r="E453" s="783">
        <v>13</v>
      </c>
      <c r="F453" s="784">
        <v>10</v>
      </c>
      <c r="G453" s="784">
        <v>5</v>
      </c>
      <c r="H453" s="784">
        <v>0</v>
      </c>
      <c r="I453" s="784">
        <v>5</v>
      </c>
      <c r="J453" s="784">
        <v>1</v>
      </c>
      <c r="K453" s="784">
        <v>0</v>
      </c>
      <c r="L453" s="784">
        <v>0</v>
      </c>
      <c r="M453" s="786">
        <f t="shared" si="33"/>
        <v>34</v>
      </c>
      <c r="N453" s="784">
        <v>6</v>
      </c>
      <c r="O453" s="788">
        <f t="shared" si="30"/>
        <v>40</v>
      </c>
      <c r="P453" s="375">
        <v>0</v>
      </c>
      <c r="Q453" s="375">
        <v>10</v>
      </c>
      <c r="R453" s="764">
        <f t="shared" si="34"/>
        <v>10</v>
      </c>
      <c r="S453" s="791">
        <f t="shared" si="31"/>
        <v>116</v>
      </c>
      <c r="T453" s="770">
        <f t="shared" si="35"/>
        <v>326</v>
      </c>
      <c r="U453" s="771">
        <f t="shared" si="32"/>
        <v>442</v>
      </c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</row>
    <row r="454" spans="1:83" ht="13.5">
      <c r="A454" s="662" t="s">
        <v>251</v>
      </c>
      <c r="B454" s="741">
        <v>202</v>
      </c>
      <c r="C454" s="739">
        <v>451</v>
      </c>
      <c r="D454" s="740">
        <f t="shared" si="29"/>
        <v>653</v>
      </c>
      <c r="E454" s="783">
        <v>11</v>
      </c>
      <c r="F454" s="784">
        <v>13</v>
      </c>
      <c r="G454" s="784">
        <v>4</v>
      </c>
      <c r="H454" s="784">
        <v>0</v>
      </c>
      <c r="I454" s="784">
        <v>4</v>
      </c>
      <c r="J454" s="784">
        <v>0</v>
      </c>
      <c r="K454" s="784">
        <v>0</v>
      </c>
      <c r="L454" s="784">
        <v>0</v>
      </c>
      <c r="M454" s="786">
        <f t="shared" si="33"/>
        <v>32</v>
      </c>
      <c r="N454" s="784">
        <v>0</v>
      </c>
      <c r="O454" s="788">
        <f t="shared" si="30"/>
        <v>32</v>
      </c>
      <c r="P454" s="375">
        <v>0</v>
      </c>
      <c r="Q454" s="375">
        <v>0</v>
      </c>
      <c r="R454" s="764">
        <f t="shared" si="34"/>
        <v>0</v>
      </c>
      <c r="S454" s="791">
        <f t="shared" si="31"/>
        <v>170</v>
      </c>
      <c r="T454" s="770">
        <f t="shared" si="35"/>
        <v>451</v>
      </c>
      <c r="U454" s="771">
        <f t="shared" si="32"/>
        <v>621</v>
      </c>
    </row>
    <row r="455" spans="1:83" ht="13.5">
      <c r="A455" s="662" t="s">
        <v>252</v>
      </c>
      <c r="B455" s="741">
        <v>198</v>
      </c>
      <c r="C455" s="739">
        <v>358</v>
      </c>
      <c r="D455" s="740">
        <f t="shared" si="29"/>
        <v>556</v>
      </c>
      <c r="E455" s="783">
        <v>7</v>
      </c>
      <c r="F455" s="784">
        <v>6</v>
      </c>
      <c r="G455" s="784">
        <v>0</v>
      </c>
      <c r="H455" s="784">
        <v>0</v>
      </c>
      <c r="I455" s="784">
        <v>1</v>
      </c>
      <c r="J455" s="784">
        <v>0</v>
      </c>
      <c r="K455" s="784">
        <v>0</v>
      </c>
      <c r="L455" s="784">
        <v>0</v>
      </c>
      <c r="M455" s="786">
        <f t="shared" si="33"/>
        <v>14</v>
      </c>
      <c r="N455" s="784">
        <v>2</v>
      </c>
      <c r="O455" s="788">
        <f t="shared" si="30"/>
        <v>16</v>
      </c>
      <c r="P455" s="375">
        <v>0</v>
      </c>
      <c r="Q455" s="375">
        <v>59</v>
      </c>
      <c r="R455" s="764">
        <f t="shared" si="34"/>
        <v>59</v>
      </c>
      <c r="S455" s="791">
        <f t="shared" si="31"/>
        <v>184</v>
      </c>
      <c r="T455" s="770">
        <f t="shared" si="35"/>
        <v>297</v>
      </c>
      <c r="U455" s="771">
        <f t="shared" si="32"/>
        <v>481</v>
      </c>
      <c r="V455" s="43"/>
    </row>
    <row r="456" spans="1:83" ht="14.25" thickBot="1">
      <c r="A456" s="662" t="s">
        <v>253</v>
      </c>
      <c r="B456" s="742">
        <v>66</v>
      </c>
      <c r="C456" s="743">
        <v>93</v>
      </c>
      <c r="D456" s="744">
        <f t="shared" si="29"/>
        <v>159</v>
      </c>
      <c r="E456" s="785">
        <v>1</v>
      </c>
      <c r="F456" s="760">
        <v>11</v>
      </c>
      <c r="G456" s="760">
        <v>3</v>
      </c>
      <c r="H456" s="760">
        <v>0</v>
      </c>
      <c r="I456" s="760">
        <v>0</v>
      </c>
      <c r="J456" s="760">
        <v>0</v>
      </c>
      <c r="K456" s="760">
        <v>0</v>
      </c>
      <c r="L456" s="760">
        <v>0</v>
      </c>
      <c r="M456" s="754">
        <f t="shared" si="33"/>
        <v>15</v>
      </c>
      <c r="N456" s="760">
        <v>1</v>
      </c>
      <c r="O456" s="755">
        <f t="shared" si="30"/>
        <v>16</v>
      </c>
      <c r="P456" s="376">
        <v>0</v>
      </c>
      <c r="Q456" s="376">
        <v>0</v>
      </c>
      <c r="R456" s="765">
        <f t="shared" si="34"/>
        <v>0</v>
      </c>
      <c r="S456" s="792">
        <f>+B456-M456-P456</f>
        <v>51</v>
      </c>
      <c r="T456" s="773">
        <f t="shared" si="35"/>
        <v>92</v>
      </c>
      <c r="U456" s="774">
        <f t="shared" si="32"/>
        <v>143</v>
      </c>
    </row>
    <row r="457" spans="1:83">
      <c r="A457" s="936" t="s">
        <v>333</v>
      </c>
      <c r="B457" s="936"/>
      <c r="C457" s="936"/>
      <c r="D457" s="936"/>
      <c r="E457" s="936"/>
      <c r="F457" s="936"/>
      <c r="G457" s="936"/>
      <c r="H457" s="936"/>
      <c r="I457" s="936"/>
      <c r="J457" s="936"/>
      <c r="K457" s="936"/>
      <c r="L457" s="936"/>
      <c r="M457" s="936"/>
      <c r="N457" s="936"/>
      <c r="O457" s="936"/>
      <c r="P457" s="936"/>
      <c r="Q457" s="936"/>
      <c r="R457" s="936"/>
      <c r="S457" s="936"/>
      <c r="T457" s="936"/>
      <c r="U457" s="936"/>
    </row>
    <row r="458" spans="1:83">
      <c r="A458" s="271"/>
      <c r="B458" s="261"/>
      <c r="C458" s="290"/>
      <c r="D458" s="261"/>
      <c r="E458" s="261"/>
      <c r="F458" s="261"/>
      <c r="G458" s="261"/>
      <c r="H458" s="261"/>
      <c r="I458" s="261"/>
      <c r="J458" s="261"/>
      <c r="K458" s="261"/>
      <c r="L458" s="261"/>
      <c r="M458" s="333"/>
      <c r="N458" s="333"/>
      <c r="O458" s="261"/>
      <c r="P458" s="333"/>
      <c r="Q458" s="333"/>
      <c r="R458" s="261"/>
      <c r="S458" s="333"/>
      <c r="T458" s="261"/>
      <c r="U458" s="46"/>
    </row>
    <row r="465" spans="23:23">
      <c r="W465" s="44">
        <v>1052</v>
      </c>
    </row>
    <row r="466" spans="23:23">
      <c r="W466" s="44">
        <v>585</v>
      </c>
    </row>
    <row r="478" spans="23:23" ht="3.75" customHeight="1"/>
    <row r="505" ht="1.5" customHeight="1"/>
    <row r="530" spans="1:25" hidden="1"/>
    <row r="531" spans="1:25" hidden="1"/>
    <row r="532" spans="1:25" hidden="1"/>
    <row r="533" spans="1:25" hidden="1">
      <c r="V533" s="233"/>
      <c r="W533" s="233"/>
      <c r="X533" s="233"/>
      <c r="Y533" s="233"/>
    </row>
    <row r="534" spans="1:25" hidden="1">
      <c r="V534" s="43"/>
      <c r="W534" s="282"/>
      <c r="X534" s="43"/>
      <c r="Y534" s="282"/>
    </row>
    <row r="535" spans="1:25" hidden="1">
      <c r="V535" s="282"/>
      <c r="W535" s="282"/>
      <c r="X535" s="282"/>
      <c r="Y535" s="282"/>
    </row>
    <row r="536" spans="1:25" hidden="1">
      <c r="V536" s="283"/>
      <c r="W536" s="282"/>
      <c r="X536" s="283"/>
      <c r="Y536" s="282"/>
    </row>
    <row r="537" spans="1:25" hidden="1">
      <c r="B537" s="916" t="s">
        <v>283</v>
      </c>
      <c r="C537" s="916"/>
      <c r="E537" s="916" t="s">
        <v>284</v>
      </c>
      <c r="F537" s="916"/>
      <c r="G537" s="916"/>
      <c r="I537" s="916" t="s">
        <v>285</v>
      </c>
      <c r="J537" s="916"/>
      <c r="K537" s="916"/>
      <c r="V537" s="916"/>
      <c r="W537" s="916"/>
      <c r="X537" s="1004"/>
      <c r="Y537" s="1004"/>
    </row>
    <row r="538" spans="1:25" hidden="1">
      <c r="B538" s="916">
        <f>SUM(B436,B400,B373,B338,B288,B239,B203,B170,B133)</f>
        <v>24973</v>
      </c>
      <c r="C538" s="916"/>
      <c r="E538" s="916">
        <f>SUM(C436,C400,C373,C338,C288,C239,C203,C170,C133)</f>
        <v>47557</v>
      </c>
      <c r="F538" s="916"/>
      <c r="G538" s="916"/>
      <c r="I538" s="916">
        <v>2</v>
      </c>
      <c r="J538" s="916"/>
      <c r="K538" s="916"/>
      <c r="M538" s="1004" t="s">
        <v>287</v>
      </c>
      <c r="N538" s="1004"/>
      <c r="P538" s="916" t="s">
        <v>288</v>
      </c>
      <c r="Q538" s="916"/>
      <c r="R538" s="916"/>
      <c r="S538" s="282"/>
      <c r="U538" s="233" t="s">
        <v>289</v>
      </c>
    </row>
    <row r="539" spans="1:25" hidden="1">
      <c r="A539" s="43"/>
      <c r="B539" s="1004">
        <f>SUM('NCPP '!B138,'NCPP '!B172,'NCPP '!B246,'NCPP '!B274)</f>
        <v>6647</v>
      </c>
      <c r="C539" s="1004"/>
      <c r="E539" s="916">
        <f>SUM('NCPP '!C274,'NCPP '!C246,'NCPP '!C172,'NCPP '!C138)</f>
        <v>7119</v>
      </c>
      <c r="F539" s="916"/>
      <c r="G539" s="916"/>
      <c r="I539" s="916">
        <f>SUM(M436,M400,M373,M338,M288,M239,M203,M170,M133)</f>
        <v>3603</v>
      </c>
      <c r="J539" s="916"/>
      <c r="K539" s="916"/>
      <c r="M539" s="1004">
        <f>SUM(N436,N400,N373,N338,N288,N239,N203,N170,N133)</f>
        <v>171</v>
      </c>
      <c r="N539" s="1004"/>
      <c r="P539" s="916">
        <f>SUM(P436,P400,P373,P338,P288,P239,P203,P170,P133)</f>
        <v>620</v>
      </c>
      <c r="Q539" s="916"/>
      <c r="R539" s="916"/>
      <c r="U539" s="233">
        <f>SUM(Q436,Q400,Q373,Q338,Q288,Q239,Q203,Q170,Q133)</f>
        <v>806</v>
      </c>
    </row>
    <row r="540" spans="1:25" hidden="1">
      <c r="B540" s="916">
        <f>SUM(B538:C539)</f>
        <v>31620</v>
      </c>
      <c r="C540" s="916"/>
      <c r="E540" s="917">
        <f>SUM(E538:G539)</f>
        <v>54676</v>
      </c>
      <c r="F540" s="917"/>
      <c r="G540" s="917"/>
      <c r="I540" s="916">
        <f>SUM('NCPP '!M172,'NCPP '!M246,'NCPP '!M274,'NCPP '!M138)</f>
        <v>832</v>
      </c>
      <c r="J540" s="916"/>
      <c r="K540" s="916"/>
      <c r="M540" s="1004">
        <f>SUM('NCPP '!N172,'NCPP '!N274)</f>
        <v>273</v>
      </c>
      <c r="N540" s="1004"/>
      <c r="P540" s="916">
        <f>SUM('NCPP '!P138,'NCPP '!P172,'NCPP '!P246,'NCPP '!P274)</f>
        <v>44</v>
      </c>
      <c r="Q540" s="916"/>
      <c r="R540" s="916"/>
      <c r="U540" s="233">
        <f>SUM('NCPP '!Q274,'NCPP '!Q246,'NCPP '!Q172,'NCPP '!Q138)</f>
        <v>146</v>
      </c>
    </row>
    <row r="541" spans="1:25" hidden="1">
      <c r="B541" s="916">
        <v>19</v>
      </c>
      <c r="C541" s="916"/>
      <c r="E541" s="916" t="s">
        <v>286</v>
      </c>
      <c r="F541" s="916"/>
      <c r="G541" s="916"/>
      <c r="I541" s="917">
        <f>SUM(I538:K540)</f>
        <v>4437</v>
      </c>
      <c r="J541" s="917"/>
      <c r="K541" s="917"/>
      <c r="M541" s="1004">
        <f>SUM(M539:N540)</f>
        <v>444</v>
      </c>
      <c r="N541" s="1004"/>
      <c r="P541" s="917">
        <f>SUM(P539:R540)</f>
        <v>664</v>
      </c>
      <c r="Q541" s="917"/>
      <c r="R541" s="917"/>
      <c r="U541" s="283">
        <f>SUM(T539:U540)</f>
        <v>952</v>
      </c>
    </row>
    <row r="542" spans="1:25">
      <c r="B542" s="917">
        <f>SUM(B540:C541)</f>
        <v>31639</v>
      </c>
      <c r="C542" s="917"/>
      <c r="I542" s="916"/>
      <c r="J542" s="916"/>
      <c r="K542" s="916"/>
      <c r="M542" s="1004"/>
      <c r="N542" s="1004"/>
      <c r="P542" s="916"/>
      <c r="Q542" s="916"/>
      <c r="R542" s="916"/>
    </row>
    <row r="547" spans="2:9">
      <c r="B547" s="916"/>
      <c r="C547" s="916"/>
    </row>
    <row r="549" spans="2:9">
      <c r="B549" s="916"/>
      <c r="C549" s="916"/>
      <c r="G549" s="253"/>
    </row>
    <row r="550" spans="2:9">
      <c r="B550" s="916"/>
      <c r="C550" s="916"/>
      <c r="H550" s="253"/>
      <c r="I550" s="253"/>
    </row>
  </sheetData>
  <mergeCells count="210">
    <mergeCell ref="V537:W537"/>
    <mergeCell ref="M539:N539"/>
    <mergeCell ref="M540:N540"/>
    <mergeCell ref="M541:N541"/>
    <mergeCell ref="X537:Y537"/>
    <mergeCell ref="P538:R538"/>
    <mergeCell ref="P539:R539"/>
    <mergeCell ref="P540:R540"/>
    <mergeCell ref="P541:R541"/>
    <mergeCell ref="E285:E286"/>
    <mergeCell ref="A285:A287"/>
    <mergeCell ref="G285:G286"/>
    <mergeCell ref="I541:K541"/>
    <mergeCell ref="M538:N538"/>
    <mergeCell ref="I542:K542"/>
    <mergeCell ref="M542:N542"/>
    <mergeCell ref="P542:R542"/>
    <mergeCell ref="I538:K538"/>
    <mergeCell ref="I539:K539"/>
    <mergeCell ref="I540:K540"/>
    <mergeCell ref="I537:K537"/>
    <mergeCell ref="P167:Q167"/>
    <mergeCell ref="A138:G138"/>
    <mergeCell ref="O167:O168"/>
    <mergeCell ref="B541:C541"/>
    <mergeCell ref="B537:C537"/>
    <mergeCell ref="E537:G537"/>
    <mergeCell ref="E541:G541"/>
    <mergeCell ref="E167:E168"/>
    <mergeCell ref="B538:C538"/>
    <mergeCell ref="B539:C539"/>
    <mergeCell ref="E538:G538"/>
    <mergeCell ref="E539:G539"/>
    <mergeCell ref="E540:G540"/>
    <mergeCell ref="B540:C540"/>
    <mergeCell ref="A295:U295"/>
    <mergeCell ref="O285:O286"/>
    <mergeCell ref="A333:U333"/>
    <mergeCell ref="M285:N285"/>
    <mergeCell ref="B285:C285"/>
    <mergeCell ref="A249:U249"/>
    <mergeCell ref="I285:I286"/>
    <mergeCell ref="A251:F251"/>
    <mergeCell ref="A283:U283"/>
    <mergeCell ref="A232:U232"/>
    <mergeCell ref="F200:F201"/>
    <mergeCell ref="I200:I201"/>
    <mergeCell ref="D236:D237"/>
    <mergeCell ref="J200:L200"/>
    <mergeCell ref="B236:C236"/>
    <mergeCell ref="O236:O237"/>
    <mergeCell ref="J130:L130"/>
    <mergeCell ref="U167:U168"/>
    <mergeCell ref="P200:Q200"/>
    <mergeCell ref="G200:G201"/>
    <mergeCell ref="B167:C167"/>
    <mergeCell ref="A173:G173"/>
    <mergeCell ref="B200:C200"/>
    <mergeCell ref="R200:R201"/>
    <mergeCell ref="D200:D201"/>
    <mergeCell ref="E200:E201"/>
    <mergeCell ref="F167:F168"/>
    <mergeCell ref="A236:A238"/>
    <mergeCell ref="A130:A132"/>
    <mergeCell ref="A165:U165"/>
    <mergeCell ref="P130:Q130"/>
    <mergeCell ref="R167:R168"/>
    <mergeCell ref="U236:U237"/>
    <mergeCell ref="A205:U205"/>
    <mergeCell ref="S200:T200"/>
    <mergeCell ref="S236:T236"/>
    <mergeCell ref="I236:I237"/>
    <mergeCell ref="H236:H237"/>
    <mergeCell ref="J167:L167"/>
    <mergeCell ref="M167:N167"/>
    <mergeCell ref="R130:R131"/>
    <mergeCell ref="M236:N236"/>
    <mergeCell ref="J236:L236"/>
    <mergeCell ref="P236:Q236"/>
    <mergeCell ref="A231:U231"/>
    <mergeCell ref="R236:R237"/>
    <mergeCell ref="F130:F131"/>
    <mergeCell ref="G236:G237"/>
    <mergeCell ref="M200:N200"/>
    <mergeCell ref="A234:U234"/>
    <mergeCell ref="F236:F237"/>
    <mergeCell ref="E236:E237"/>
    <mergeCell ref="D167:D168"/>
    <mergeCell ref="E130:E131"/>
    <mergeCell ref="U130:U131"/>
    <mergeCell ref="G167:G168"/>
    <mergeCell ref="H167:H168"/>
    <mergeCell ref="I167:I168"/>
    <mergeCell ref="A54:U54"/>
    <mergeCell ref="A125:U125"/>
    <mergeCell ref="A126:U126"/>
    <mergeCell ref="U200:U201"/>
    <mergeCell ref="O200:O201"/>
    <mergeCell ref="T21:U21"/>
    <mergeCell ref="A21:S21"/>
    <mergeCell ref="A114:U114"/>
    <mergeCell ref="A120:U120"/>
    <mergeCell ref="H130:H131"/>
    <mergeCell ref="D130:D131"/>
    <mergeCell ref="O130:O131"/>
    <mergeCell ref="M130:N130"/>
    <mergeCell ref="A128:U128"/>
    <mergeCell ref="S167:T167"/>
    <mergeCell ref="A198:U198"/>
    <mergeCell ref="A167:A169"/>
    <mergeCell ref="I130:I131"/>
    <mergeCell ref="G130:G131"/>
    <mergeCell ref="A137:U137"/>
    <mergeCell ref="H200:H201"/>
    <mergeCell ref="S130:T130"/>
    <mergeCell ref="A172:U172"/>
    <mergeCell ref="B130:C130"/>
    <mergeCell ref="A296:U296"/>
    <mergeCell ref="P285:Q285"/>
    <mergeCell ref="R285:R286"/>
    <mergeCell ref="D285:D286"/>
    <mergeCell ref="A200:A202"/>
    <mergeCell ref="H285:H286"/>
    <mergeCell ref="J285:L285"/>
    <mergeCell ref="U285:U286"/>
    <mergeCell ref="U370:U371"/>
    <mergeCell ref="A370:A372"/>
    <mergeCell ref="S285:T285"/>
    <mergeCell ref="A343:U343"/>
    <mergeCell ref="A368:U368"/>
    <mergeCell ref="R335:R336"/>
    <mergeCell ref="M335:N335"/>
    <mergeCell ref="I335:I336"/>
    <mergeCell ref="F285:F286"/>
    <mergeCell ref="A330:U330"/>
    <mergeCell ref="A331:U331"/>
    <mergeCell ref="G335:G336"/>
    <mergeCell ref="E335:E336"/>
    <mergeCell ref="F335:F336"/>
    <mergeCell ref="A335:A337"/>
    <mergeCell ref="J335:L335"/>
    <mergeCell ref="D335:D336"/>
    <mergeCell ref="H335:H336"/>
    <mergeCell ref="A344:U344"/>
    <mergeCell ref="A345:U345"/>
    <mergeCell ref="P335:Q335"/>
    <mergeCell ref="S335:T335"/>
    <mergeCell ref="H397:H398"/>
    <mergeCell ref="J370:L370"/>
    <mergeCell ref="A397:A399"/>
    <mergeCell ref="S397:T397"/>
    <mergeCell ref="E397:E398"/>
    <mergeCell ref="I370:I371"/>
    <mergeCell ref="I397:I398"/>
    <mergeCell ref="J397:L397"/>
    <mergeCell ref="O397:O398"/>
    <mergeCell ref="P397:Q397"/>
    <mergeCell ref="R370:R371"/>
    <mergeCell ref="U397:U398"/>
    <mergeCell ref="R397:R398"/>
    <mergeCell ref="O335:O336"/>
    <mergeCell ref="U335:U336"/>
    <mergeCell ref="B335:C335"/>
    <mergeCell ref="P370:Q370"/>
    <mergeCell ref="U433:U434"/>
    <mergeCell ref="H370:H371"/>
    <mergeCell ref="A378:U378"/>
    <mergeCell ref="P433:Q433"/>
    <mergeCell ref="R433:R434"/>
    <mergeCell ref="G433:G434"/>
    <mergeCell ref="J433:L433"/>
    <mergeCell ref="A432:U432"/>
    <mergeCell ref="A406:U406"/>
    <mergeCell ref="D397:D398"/>
    <mergeCell ref="D433:D434"/>
    <mergeCell ref="H433:H434"/>
    <mergeCell ref="M433:N433"/>
    <mergeCell ref="O433:O434"/>
    <mergeCell ref="A407:H407"/>
    <mergeCell ref="F433:F434"/>
    <mergeCell ref="I433:I434"/>
    <mergeCell ref="A430:U430"/>
    <mergeCell ref="A433:A435"/>
    <mergeCell ref="A429:U429"/>
    <mergeCell ref="B433:C433"/>
    <mergeCell ref="E433:E434"/>
    <mergeCell ref="A27:U27"/>
    <mergeCell ref="A29:U29"/>
    <mergeCell ref="A85:U85"/>
    <mergeCell ref="A86:U86"/>
    <mergeCell ref="A92:U92"/>
    <mergeCell ref="B547:C547"/>
    <mergeCell ref="B549:C549"/>
    <mergeCell ref="B550:C550"/>
    <mergeCell ref="B542:C542"/>
    <mergeCell ref="G370:G371"/>
    <mergeCell ref="D370:D371"/>
    <mergeCell ref="E370:E371"/>
    <mergeCell ref="F370:F371"/>
    <mergeCell ref="B397:C397"/>
    <mergeCell ref="F397:F398"/>
    <mergeCell ref="A395:U395"/>
    <mergeCell ref="M370:N370"/>
    <mergeCell ref="O370:O371"/>
    <mergeCell ref="G397:G398"/>
    <mergeCell ref="M397:N397"/>
    <mergeCell ref="S370:T370"/>
    <mergeCell ref="B370:C370"/>
    <mergeCell ref="A457:U457"/>
    <mergeCell ref="S433:T433"/>
  </mergeCells>
  <hyperlinks>
    <hyperlink ref="A205" r:id="rId1" display="http://www.pj.gob.pe/"/>
    <hyperlink ref="A137" r:id="rId2" display="http://www.pj.gob.pe/"/>
    <hyperlink ref="A172" r:id="rId3" display="http://www.pj.gob.pe/"/>
    <hyperlink ref="A249" r:id="rId4" display="http://www.pj.gob.pe/"/>
    <hyperlink ref="A343" r:id="rId5" display="http://www.pj.gob.pe/"/>
    <hyperlink ref="A406" r:id="rId6" display="http://www.pj.gob.pe/"/>
    <hyperlink ref="A457" r:id="rId7" display="http://www.pj.gob.pe/"/>
    <hyperlink ref="A295" r:id="rId8" display="http://www.pj.gob.pe/"/>
    <hyperlink ref="A378" r:id="rId9" display="http://www.pj.gob.pe/"/>
  </hyperlinks>
  <printOptions horizontalCentered="1" verticalCentered="1"/>
  <pageMargins left="3.937007874015748E-2" right="3.937007874015748E-2" top="0.35433070866141736" bottom="3.937007874015748E-2" header="0.31496062992125984" footer="0.31496062992125984"/>
  <pageSetup paperSize="9" scale="45" orientation="portrait" r:id="rId10"/>
  <headerFooter scaleWithDoc="0" alignWithMargins="0"/>
  <rowBreaks count="3" manualBreakCount="3">
    <brk id="229" max="16383" man="1"/>
    <brk id="328" max="16383" man="1"/>
    <brk id="422" max="16383" man="1"/>
  </rowBreaks>
  <drawing r:id="rId11"/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FF"/>
  </sheetPr>
  <dimension ref="A18:AG339"/>
  <sheetViews>
    <sheetView view="pageBreakPreview" topLeftCell="A136" zoomScale="55" zoomScaleNormal="85" zoomScaleSheetLayoutView="55" zoomScalePageLayoutView="85" workbookViewId="0">
      <selection activeCell="AA100" sqref="AA100"/>
    </sheetView>
  </sheetViews>
  <sheetFormatPr baseColWidth="10" defaultRowHeight="12.75"/>
  <cols>
    <col min="1" max="1" width="16.85546875" style="314" customWidth="1"/>
    <col min="2" max="2" width="7.140625" style="44" customWidth="1"/>
    <col min="3" max="3" width="8" style="44" customWidth="1"/>
    <col min="4" max="4" width="7.7109375" style="44" customWidth="1"/>
    <col min="5" max="5" width="6.7109375" style="44" customWidth="1"/>
    <col min="6" max="6" width="7.28515625" style="44" customWidth="1"/>
    <col min="7" max="7" width="6" style="44" customWidth="1"/>
    <col min="8" max="8" width="5" style="44" customWidth="1"/>
    <col min="9" max="9" width="6.42578125" style="44" customWidth="1"/>
    <col min="10" max="10" width="5.7109375" style="44" customWidth="1"/>
    <col min="11" max="11" width="4.5703125" style="44" customWidth="1"/>
    <col min="12" max="12" width="6.28515625" style="44" customWidth="1"/>
    <col min="13" max="13" width="18" style="43" customWidth="1"/>
    <col min="14" max="14" width="6.7109375" style="43" customWidth="1"/>
    <col min="15" max="15" width="8.140625" style="44" customWidth="1"/>
    <col min="16" max="16" width="6.28515625" style="43" customWidth="1"/>
    <col min="17" max="17" width="6.5703125" style="43" customWidth="1"/>
    <col min="18" max="18" width="6.7109375" style="44" customWidth="1"/>
    <col min="19" max="19" width="10.7109375" style="43" customWidth="1"/>
    <col min="20" max="20" width="10.42578125" style="44" customWidth="1"/>
    <col min="21" max="21" width="11.5703125" style="44" customWidth="1"/>
    <col min="22" max="22" width="7.28515625" style="44" customWidth="1"/>
    <col min="23" max="23" width="9.7109375" style="44" customWidth="1"/>
    <col min="24" max="24" width="11.42578125" style="44"/>
    <col min="25" max="25" width="12.28515625" style="44" bestFit="1" customWidth="1"/>
    <col min="26" max="27" width="11.5703125" style="44" bestFit="1" customWidth="1"/>
    <col min="28" max="28" width="11.42578125" style="44"/>
    <col min="29" max="30" width="11.5703125" style="44" bestFit="1" customWidth="1"/>
    <col min="31" max="16384" width="11.42578125" style="44"/>
  </cols>
  <sheetData>
    <row r="18" spans="1:21" ht="33.75">
      <c r="A18" s="987" t="s">
        <v>293</v>
      </c>
      <c r="B18" s="987"/>
      <c r="C18" s="987"/>
      <c r="D18" s="987"/>
      <c r="E18" s="987"/>
      <c r="F18" s="987"/>
      <c r="G18" s="987"/>
      <c r="H18" s="987"/>
      <c r="I18" s="987"/>
      <c r="J18" s="987"/>
      <c r="K18" s="987"/>
      <c r="L18" s="987"/>
      <c r="M18" s="987"/>
      <c r="N18" s="987"/>
      <c r="O18" s="987"/>
      <c r="P18" s="987"/>
      <c r="Q18" s="987"/>
      <c r="R18" s="987"/>
      <c r="S18" s="987"/>
      <c r="T18" s="986" t="s">
        <v>343</v>
      </c>
      <c r="U18" s="986"/>
    </row>
    <row r="29" spans="1:21" ht="45">
      <c r="A29" s="911" t="s">
        <v>156</v>
      </c>
      <c r="B29" s="911"/>
      <c r="C29" s="911"/>
      <c r="D29" s="911"/>
      <c r="E29" s="911"/>
      <c r="F29" s="911"/>
      <c r="G29" s="911"/>
      <c r="H29" s="911"/>
      <c r="I29" s="911"/>
      <c r="J29" s="911"/>
      <c r="K29" s="911"/>
      <c r="L29" s="911"/>
      <c r="M29" s="911"/>
      <c r="N29" s="911"/>
      <c r="O29" s="911"/>
      <c r="P29" s="911"/>
      <c r="Q29" s="911"/>
      <c r="R29" s="911"/>
      <c r="S29" s="911"/>
      <c r="T29" s="911"/>
      <c r="U29" s="911"/>
    </row>
    <row r="30" spans="1:21">
      <c r="B30" s="253"/>
      <c r="C30" s="253"/>
      <c r="D30" s="253"/>
      <c r="E30" s="253"/>
      <c r="F30" s="253"/>
      <c r="G30" s="253"/>
      <c r="H30" s="253"/>
      <c r="I30" s="253"/>
    </row>
    <row r="31" spans="1:21" ht="20.25">
      <c r="A31" s="912" t="s">
        <v>158</v>
      </c>
      <c r="B31" s="912"/>
      <c r="C31" s="912"/>
      <c r="D31" s="912"/>
      <c r="E31" s="912"/>
      <c r="F31" s="912"/>
      <c r="G31" s="912"/>
      <c r="H31" s="912"/>
      <c r="I31" s="912"/>
      <c r="J31" s="912"/>
      <c r="K31" s="912"/>
      <c r="L31" s="912"/>
      <c r="M31" s="912"/>
      <c r="N31" s="912"/>
      <c r="O31" s="912"/>
      <c r="P31" s="912"/>
      <c r="Q31" s="912"/>
      <c r="R31" s="912"/>
      <c r="S31" s="912"/>
      <c r="T31" s="912"/>
      <c r="U31" s="912"/>
    </row>
    <row r="32" spans="1:21" ht="44.25" customHeight="1">
      <c r="A32" s="44"/>
      <c r="M32" s="44"/>
      <c r="N32" s="44"/>
      <c r="P32" s="44"/>
      <c r="Q32" s="44"/>
      <c r="S32" s="44"/>
    </row>
    <row r="33" spans="1:19">
      <c r="B33" s="253"/>
      <c r="C33" s="253"/>
      <c r="D33" s="253"/>
      <c r="E33" s="253"/>
      <c r="F33" s="253"/>
      <c r="G33" s="253"/>
      <c r="H33" s="253"/>
      <c r="I33" s="253"/>
    </row>
    <row r="34" spans="1:19">
      <c r="B34" s="253"/>
      <c r="C34" s="253"/>
      <c r="D34" s="253"/>
      <c r="E34" s="253"/>
      <c r="F34" s="253"/>
      <c r="G34" s="253"/>
      <c r="H34" s="253"/>
      <c r="I34" s="253"/>
    </row>
    <row r="35" spans="1:19">
      <c r="B35" s="253"/>
      <c r="C35" s="253"/>
      <c r="D35" s="253"/>
      <c r="E35" s="253"/>
      <c r="F35" s="253"/>
      <c r="G35" s="253"/>
      <c r="H35" s="253"/>
      <c r="I35" s="253"/>
    </row>
    <row r="36" spans="1:19">
      <c r="B36" s="253"/>
      <c r="C36" s="253"/>
      <c r="D36" s="253"/>
      <c r="E36" s="253"/>
      <c r="F36" s="253"/>
      <c r="G36" s="253"/>
      <c r="H36" s="253"/>
      <c r="I36" s="253"/>
    </row>
    <row r="37" spans="1:19">
      <c r="A37" s="44"/>
      <c r="M37" s="44"/>
      <c r="N37" s="44"/>
      <c r="P37" s="44"/>
      <c r="Q37" s="44"/>
      <c r="S37" s="44"/>
    </row>
    <row r="38" spans="1:19">
      <c r="A38" s="44"/>
      <c r="M38" s="44"/>
      <c r="N38" s="44"/>
      <c r="P38" s="44"/>
      <c r="Q38" s="44"/>
      <c r="S38" s="44"/>
    </row>
    <row r="39" spans="1:19">
      <c r="A39" s="44"/>
      <c r="M39" s="44"/>
      <c r="N39" s="44"/>
      <c r="P39" s="44"/>
      <c r="Q39" s="44"/>
      <c r="S39" s="44"/>
    </row>
    <row r="40" spans="1:19">
      <c r="B40" s="253"/>
      <c r="C40" s="253"/>
      <c r="D40" s="253"/>
      <c r="E40" s="253"/>
      <c r="F40" s="253"/>
      <c r="G40" s="253"/>
      <c r="H40" s="253"/>
      <c r="I40" s="253"/>
    </row>
    <row r="41" spans="1:19">
      <c r="B41" s="253"/>
      <c r="C41" s="253"/>
      <c r="D41" s="253"/>
      <c r="E41" s="253"/>
      <c r="F41" s="253"/>
      <c r="G41" s="253"/>
      <c r="H41" s="253"/>
      <c r="I41" s="253"/>
    </row>
    <row r="42" spans="1:19">
      <c r="B42" s="253"/>
      <c r="C42" s="253"/>
      <c r="D42" s="253"/>
      <c r="E42" s="253"/>
      <c r="F42" s="253"/>
      <c r="G42" s="253"/>
      <c r="H42" s="253"/>
      <c r="I42" s="253"/>
    </row>
    <row r="43" spans="1:19">
      <c r="B43" s="253"/>
      <c r="C43" s="253"/>
      <c r="D43" s="253"/>
      <c r="E43" s="253"/>
      <c r="F43" s="253"/>
      <c r="G43" s="253"/>
      <c r="H43" s="253"/>
      <c r="I43" s="253"/>
    </row>
    <row r="44" spans="1:19">
      <c r="B44" s="253"/>
      <c r="C44" s="253"/>
      <c r="D44" s="253"/>
      <c r="E44" s="253"/>
      <c r="F44" s="253"/>
      <c r="G44" s="253"/>
      <c r="H44" s="253"/>
      <c r="I44" s="253"/>
    </row>
    <row r="45" spans="1:19">
      <c r="B45" s="253"/>
      <c r="C45" s="253"/>
      <c r="D45" s="253"/>
      <c r="E45" s="253"/>
      <c r="F45" s="253"/>
      <c r="G45" s="253"/>
      <c r="H45" s="253"/>
      <c r="I45" s="253"/>
    </row>
    <row r="46" spans="1:19">
      <c r="B46" s="253"/>
      <c r="C46" s="253"/>
      <c r="D46" s="253"/>
      <c r="E46" s="253"/>
      <c r="F46" s="253"/>
      <c r="G46" s="253"/>
      <c r="H46" s="253"/>
      <c r="I46" s="253"/>
    </row>
    <row r="47" spans="1:19">
      <c r="B47" s="253"/>
      <c r="C47" s="253"/>
      <c r="D47" s="253"/>
      <c r="E47" s="253"/>
      <c r="F47" s="253"/>
      <c r="G47" s="253"/>
      <c r="H47" s="253"/>
      <c r="I47" s="253"/>
      <c r="K47" s="44" t="s">
        <v>314</v>
      </c>
    </row>
    <row r="48" spans="1:19">
      <c r="B48" s="253"/>
      <c r="C48" s="253"/>
      <c r="D48" s="253"/>
      <c r="E48" s="253"/>
      <c r="F48" s="253"/>
      <c r="G48" s="253"/>
      <c r="H48" s="253"/>
      <c r="I48" s="253"/>
    </row>
    <row r="49" spans="1:22">
      <c r="B49" s="253"/>
      <c r="C49" s="253"/>
      <c r="D49" s="253"/>
      <c r="E49" s="253"/>
      <c r="F49" s="253"/>
      <c r="G49" s="253"/>
      <c r="H49" s="253"/>
      <c r="I49" s="253"/>
    </row>
    <row r="50" spans="1:22">
      <c r="B50" s="253"/>
      <c r="C50" s="253"/>
      <c r="D50" s="253"/>
      <c r="E50" s="253"/>
      <c r="F50" s="253"/>
      <c r="G50" s="253"/>
      <c r="H50" s="253"/>
      <c r="I50" s="253"/>
    </row>
    <row r="51" spans="1:22">
      <c r="B51" s="253"/>
      <c r="C51" s="253"/>
      <c r="D51" s="253"/>
      <c r="E51" s="253"/>
      <c r="F51" s="253"/>
      <c r="G51" s="253"/>
      <c r="H51" s="253"/>
      <c r="I51" s="253"/>
    </row>
    <row r="52" spans="1:22">
      <c r="B52" s="253"/>
      <c r="C52" s="253"/>
      <c r="D52" s="253"/>
      <c r="E52" s="253"/>
      <c r="F52" s="253"/>
      <c r="G52" s="253"/>
      <c r="H52" s="253"/>
      <c r="I52" s="253"/>
    </row>
    <row r="53" spans="1:22">
      <c r="B53" s="253"/>
      <c r="C53" s="253"/>
      <c r="D53" s="253"/>
      <c r="E53" s="253"/>
      <c r="F53" s="253"/>
      <c r="G53" s="253"/>
      <c r="H53" s="253"/>
      <c r="I53" s="253"/>
    </row>
    <row r="54" spans="1:22">
      <c r="B54" s="253"/>
      <c r="C54" s="253"/>
      <c r="D54" s="253"/>
      <c r="E54" s="253"/>
      <c r="F54" s="253"/>
      <c r="G54" s="253"/>
      <c r="H54" s="253"/>
      <c r="I54" s="253"/>
    </row>
    <row r="55" spans="1:22">
      <c r="B55" s="253"/>
      <c r="C55" s="253"/>
      <c r="D55" s="253"/>
      <c r="E55" s="253"/>
      <c r="F55" s="253"/>
      <c r="G55" s="253"/>
      <c r="H55" s="253"/>
      <c r="I55" s="253"/>
    </row>
    <row r="56" spans="1:22">
      <c r="B56" s="253"/>
      <c r="C56" s="253"/>
      <c r="D56" s="253"/>
      <c r="E56" s="253"/>
      <c r="F56" s="253"/>
      <c r="G56" s="253"/>
      <c r="H56" s="253"/>
      <c r="I56" s="253"/>
    </row>
    <row r="57" spans="1:22" ht="45">
      <c r="A57" s="913"/>
      <c r="B57" s="913"/>
      <c r="C57" s="913"/>
      <c r="D57" s="913"/>
      <c r="E57" s="913"/>
      <c r="F57" s="913"/>
      <c r="G57" s="913"/>
      <c r="H57" s="913"/>
      <c r="I57" s="913"/>
      <c r="J57" s="913"/>
      <c r="K57" s="913"/>
      <c r="L57" s="913"/>
      <c r="M57" s="913"/>
      <c r="N57" s="913"/>
      <c r="O57" s="913"/>
      <c r="P57" s="913"/>
      <c r="Q57" s="913"/>
      <c r="R57" s="913"/>
      <c r="S57" s="913"/>
      <c r="T57" s="913"/>
      <c r="U57" s="913"/>
      <c r="V57" s="257"/>
    </row>
    <row r="58" spans="1:22">
      <c r="B58" s="253"/>
      <c r="C58" s="253"/>
      <c r="D58" s="253"/>
      <c r="E58" s="253"/>
      <c r="F58" s="253"/>
      <c r="G58" s="253"/>
      <c r="H58" s="253"/>
      <c r="I58" s="253"/>
    </row>
    <row r="59" spans="1:22">
      <c r="B59" s="253"/>
      <c r="C59" s="253"/>
      <c r="D59" s="253"/>
      <c r="E59" s="253"/>
      <c r="F59" s="253"/>
      <c r="G59" s="253"/>
      <c r="H59" s="253"/>
      <c r="I59" s="253"/>
    </row>
    <row r="60" spans="1:22">
      <c r="B60" s="253"/>
      <c r="C60" s="253"/>
      <c r="D60" s="253"/>
      <c r="E60" s="253"/>
      <c r="F60" s="253"/>
      <c r="G60" s="253"/>
      <c r="H60" s="253"/>
      <c r="I60" s="253"/>
    </row>
    <row r="61" spans="1:22">
      <c r="B61" s="253"/>
      <c r="C61" s="253"/>
      <c r="D61" s="253"/>
      <c r="E61" s="253"/>
      <c r="F61" s="253"/>
      <c r="G61" s="253"/>
      <c r="H61" s="253"/>
      <c r="I61" s="253"/>
    </row>
    <row r="62" spans="1:22">
      <c r="B62" s="253"/>
      <c r="C62" s="253"/>
      <c r="D62" s="253"/>
      <c r="E62" s="253"/>
      <c r="F62" s="253"/>
      <c r="G62" s="253"/>
      <c r="H62" s="253"/>
      <c r="I62" s="253"/>
    </row>
    <row r="63" spans="1:22">
      <c r="B63" s="253"/>
      <c r="C63" s="253"/>
      <c r="D63" s="253"/>
      <c r="E63" s="253"/>
      <c r="F63" s="253"/>
      <c r="G63" s="253"/>
      <c r="H63" s="253"/>
      <c r="I63" s="253"/>
    </row>
    <row r="64" spans="1:22">
      <c r="B64" s="253"/>
      <c r="C64" s="253"/>
      <c r="D64" s="253"/>
      <c r="E64" s="253"/>
      <c r="F64" s="253"/>
      <c r="G64" s="253"/>
      <c r="H64" s="253"/>
      <c r="I64" s="253"/>
    </row>
    <row r="65" spans="2:9">
      <c r="B65" s="253"/>
      <c r="C65" s="253"/>
      <c r="D65" s="253"/>
      <c r="E65" s="253"/>
      <c r="F65" s="253"/>
      <c r="G65" s="253"/>
      <c r="H65" s="253"/>
      <c r="I65" s="253"/>
    </row>
    <row r="66" spans="2:9">
      <c r="B66" s="253"/>
      <c r="C66" s="253"/>
      <c r="D66" s="253"/>
      <c r="E66" s="253"/>
      <c r="F66" s="253"/>
      <c r="G66" s="253"/>
      <c r="H66" s="253"/>
      <c r="I66" s="253"/>
    </row>
    <row r="67" spans="2:9">
      <c r="B67" s="253"/>
      <c r="C67" s="253"/>
      <c r="D67" s="253"/>
      <c r="E67" s="253"/>
      <c r="F67" s="253"/>
      <c r="G67" s="253"/>
      <c r="H67" s="253"/>
      <c r="I67" s="253"/>
    </row>
    <row r="68" spans="2:9">
      <c r="B68" s="253"/>
      <c r="C68" s="253"/>
      <c r="D68" s="253"/>
      <c r="E68" s="253"/>
      <c r="F68" s="253"/>
      <c r="G68" s="253"/>
      <c r="H68" s="253"/>
      <c r="I68" s="253"/>
    </row>
    <row r="69" spans="2:9">
      <c r="B69" s="253"/>
      <c r="C69" s="253"/>
      <c r="D69" s="253"/>
      <c r="E69" s="253"/>
      <c r="F69" s="253"/>
      <c r="G69" s="253"/>
      <c r="H69" s="253"/>
      <c r="I69" s="253"/>
    </row>
    <row r="70" spans="2:9">
      <c r="B70" s="253"/>
      <c r="C70" s="253"/>
      <c r="D70" s="253"/>
      <c r="E70" s="253"/>
      <c r="F70" s="253"/>
      <c r="G70" s="253"/>
      <c r="H70" s="253"/>
      <c r="I70" s="253"/>
    </row>
    <row r="71" spans="2:9">
      <c r="B71" s="253"/>
      <c r="C71" s="253"/>
      <c r="D71" s="253"/>
      <c r="E71" s="253"/>
      <c r="F71" s="253"/>
      <c r="G71" s="253"/>
      <c r="H71" s="253"/>
      <c r="I71" s="253"/>
    </row>
    <row r="72" spans="2:9">
      <c r="B72" s="253"/>
      <c r="C72" s="253"/>
      <c r="D72" s="253"/>
      <c r="E72" s="253"/>
      <c r="F72" s="253"/>
      <c r="G72" s="253"/>
      <c r="H72" s="253"/>
      <c r="I72" s="253"/>
    </row>
    <row r="73" spans="2:9">
      <c r="B73" s="253"/>
      <c r="C73" s="253"/>
      <c r="D73" s="253"/>
      <c r="E73" s="253"/>
      <c r="F73" s="253"/>
      <c r="G73" s="253"/>
      <c r="H73" s="253"/>
      <c r="I73" s="253"/>
    </row>
    <row r="74" spans="2:9">
      <c r="B74" s="253"/>
      <c r="C74" s="253"/>
      <c r="D74" s="253"/>
      <c r="E74" s="253"/>
      <c r="F74" s="253"/>
      <c r="G74" s="253"/>
      <c r="H74" s="253"/>
      <c r="I74" s="253"/>
    </row>
    <row r="75" spans="2:9">
      <c r="B75" s="253"/>
      <c r="C75" s="253"/>
      <c r="D75" s="253"/>
      <c r="E75" s="253"/>
      <c r="F75" s="253"/>
      <c r="G75" s="253"/>
      <c r="H75" s="253"/>
      <c r="I75" s="253"/>
    </row>
    <row r="76" spans="2:9">
      <c r="B76" s="253"/>
      <c r="C76" s="253"/>
      <c r="D76" s="253"/>
      <c r="E76" s="253"/>
      <c r="F76" s="253"/>
      <c r="G76" s="253"/>
      <c r="H76" s="253"/>
      <c r="I76" s="253"/>
    </row>
    <row r="77" spans="2:9">
      <c r="B77" s="253"/>
      <c r="C77" s="253"/>
      <c r="D77" s="253"/>
      <c r="E77" s="253"/>
      <c r="F77" s="253"/>
      <c r="G77" s="253"/>
      <c r="H77" s="253"/>
      <c r="I77" s="253"/>
    </row>
    <row r="78" spans="2:9">
      <c r="B78" s="253"/>
      <c r="C78" s="253"/>
      <c r="D78" s="253"/>
      <c r="E78" s="253"/>
      <c r="F78" s="253"/>
      <c r="G78" s="253"/>
      <c r="H78" s="253"/>
      <c r="I78" s="253"/>
    </row>
    <row r="79" spans="2:9">
      <c r="B79" s="253"/>
      <c r="C79" s="253"/>
      <c r="D79" s="253"/>
      <c r="E79" s="253"/>
      <c r="F79" s="253"/>
      <c r="G79" s="253"/>
      <c r="H79" s="253"/>
      <c r="I79" s="253"/>
    </row>
    <row r="80" spans="2:9">
      <c r="B80" s="253"/>
      <c r="C80" s="253"/>
      <c r="D80" s="253"/>
      <c r="E80" s="253"/>
      <c r="F80" s="253"/>
      <c r="G80" s="253"/>
      <c r="H80" s="253"/>
      <c r="I80" s="253"/>
    </row>
    <row r="81" spans="1:23">
      <c r="B81" s="253"/>
      <c r="C81" s="253"/>
      <c r="D81" s="253"/>
      <c r="E81" s="253"/>
      <c r="F81" s="253"/>
      <c r="G81" s="253"/>
      <c r="H81" s="253"/>
      <c r="I81" s="253"/>
    </row>
    <row r="82" spans="1:23">
      <c r="B82" s="253"/>
      <c r="C82" s="253"/>
      <c r="D82" s="253"/>
      <c r="E82" s="253"/>
      <c r="F82" s="253"/>
      <c r="G82" s="253"/>
      <c r="H82" s="253"/>
      <c r="I82" s="253"/>
    </row>
    <row r="83" spans="1:23">
      <c r="B83" s="253"/>
      <c r="C83" s="253"/>
      <c r="D83" s="253"/>
      <c r="E83" s="253"/>
      <c r="F83" s="253"/>
      <c r="G83" s="253"/>
      <c r="H83" s="253"/>
      <c r="I83" s="253"/>
    </row>
    <row r="84" spans="1:23">
      <c r="B84" s="253"/>
      <c r="C84" s="253"/>
      <c r="D84" s="253"/>
      <c r="E84" s="253"/>
      <c r="F84" s="253"/>
      <c r="G84" s="253"/>
      <c r="H84" s="253"/>
      <c r="I84" s="253"/>
    </row>
    <row r="85" spans="1:23">
      <c r="B85" s="253"/>
      <c r="C85" s="253"/>
      <c r="D85" s="253"/>
      <c r="E85" s="253"/>
      <c r="F85" s="253"/>
      <c r="G85" s="253"/>
      <c r="H85" s="253"/>
      <c r="I85" s="253"/>
    </row>
    <row r="86" spans="1:23">
      <c r="B86" s="253"/>
      <c r="C86" s="253"/>
      <c r="D86" s="253"/>
      <c r="E86" s="253"/>
      <c r="F86" s="253"/>
      <c r="G86" s="253"/>
      <c r="H86" s="253"/>
      <c r="I86" s="253"/>
    </row>
    <row r="87" spans="1:23" ht="45">
      <c r="A87" s="913" t="s">
        <v>157</v>
      </c>
      <c r="B87" s="913"/>
      <c r="C87" s="913"/>
      <c r="D87" s="913"/>
      <c r="E87" s="913"/>
      <c r="F87" s="913"/>
      <c r="G87" s="913"/>
      <c r="H87" s="913"/>
      <c r="I87" s="913"/>
      <c r="J87" s="913"/>
      <c r="K87" s="913"/>
      <c r="L87" s="913"/>
      <c r="M87" s="913"/>
      <c r="N87" s="913"/>
      <c r="O87" s="913"/>
      <c r="P87" s="913"/>
      <c r="Q87" s="913"/>
      <c r="R87" s="913"/>
      <c r="S87" s="913"/>
      <c r="T87" s="913"/>
      <c r="U87" s="913"/>
      <c r="V87" s="913"/>
      <c r="W87" s="913"/>
    </row>
    <row r="88" spans="1:23" ht="45">
      <c r="A88" s="914" t="s">
        <v>345</v>
      </c>
      <c r="B88" s="914"/>
      <c r="C88" s="914"/>
      <c r="D88" s="914"/>
      <c r="E88" s="914"/>
      <c r="F88" s="914"/>
      <c r="G88" s="914"/>
      <c r="H88" s="914"/>
      <c r="I88" s="914"/>
      <c r="J88" s="914"/>
      <c r="K88" s="914"/>
      <c r="L88" s="914"/>
      <c r="M88" s="914"/>
      <c r="N88" s="914"/>
      <c r="O88" s="914"/>
      <c r="P88" s="914"/>
      <c r="Q88" s="914"/>
      <c r="R88" s="914"/>
      <c r="S88" s="914"/>
      <c r="T88" s="914"/>
      <c r="U88" s="914"/>
      <c r="V88" s="914"/>
      <c r="W88" s="914"/>
    </row>
    <row r="89" spans="1:23">
      <c r="B89" s="253"/>
      <c r="C89" s="253"/>
      <c r="D89" s="253"/>
      <c r="E89" s="253"/>
      <c r="F89" s="253"/>
      <c r="G89" s="253"/>
      <c r="H89" s="253"/>
      <c r="I89" s="253"/>
    </row>
    <row r="90" spans="1:23">
      <c r="B90" s="253"/>
      <c r="C90" s="253"/>
      <c r="D90" s="253"/>
      <c r="E90" s="253"/>
      <c r="F90" s="253"/>
      <c r="G90" s="253"/>
      <c r="H90" s="253"/>
      <c r="I90" s="253"/>
    </row>
    <row r="91" spans="1:23">
      <c r="B91" s="253"/>
      <c r="C91" s="253"/>
      <c r="D91" s="253"/>
      <c r="E91" s="253"/>
      <c r="F91" s="253"/>
      <c r="G91" s="253"/>
      <c r="H91" s="253"/>
      <c r="I91" s="253"/>
    </row>
    <row r="92" spans="1:23">
      <c r="B92" s="253"/>
      <c r="C92" s="253"/>
      <c r="D92" s="253"/>
      <c r="E92" s="253"/>
      <c r="F92" s="253"/>
      <c r="G92" s="253"/>
      <c r="H92" s="253"/>
      <c r="I92" s="253"/>
    </row>
    <row r="93" spans="1:23">
      <c r="B93" s="253"/>
      <c r="C93" s="253"/>
      <c r="D93" s="253"/>
      <c r="E93" s="253"/>
      <c r="F93" s="253"/>
      <c r="G93" s="253"/>
      <c r="H93" s="253"/>
      <c r="I93" s="253"/>
    </row>
    <row r="94" spans="1:23" ht="33.75">
      <c r="A94" s="915" t="s">
        <v>339</v>
      </c>
      <c r="B94" s="915"/>
      <c r="C94" s="915"/>
      <c r="D94" s="915"/>
      <c r="E94" s="915"/>
      <c r="F94" s="915"/>
      <c r="G94" s="915"/>
      <c r="H94" s="915"/>
      <c r="I94" s="915"/>
      <c r="J94" s="915"/>
      <c r="K94" s="915"/>
      <c r="L94" s="915"/>
      <c r="M94" s="915"/>
      <c r="N94" s="915"/>
      <c r="O94" s="915"/>
      <c r="P94" s="915"/>
      <c r="Q94" s="915"/>
      <c r="R94" s="915"/>
      <c r="S94" s="915"/>
      <c r="T94" s="915"/>
      <c r="U94" s="915"/>
      <c r="V94" s="915"/>
      <c r="W94" s="915"/>
    </row>
    <row r="95" spans="1:23">
      <c r="B95" s="253"/>
      <c r="C95" s="253"/>
      <c r="D95" s="253"/>
      <c r="E95" s="253"/>
      <c r="F95" s="253"/>
      <c r="G95" s="253"/>
      <c r="H95" s="253"/>
      <c r="I95" s="253"/>
    </row>
    <row r="96" spans="1:23">
      <c r="B96" s="253"/>
      <c r="C96" s="253"/>
      <c r="D96" s="253"/>
      <c r="E96" s="253"/>
      <c r="F96" s="253"/>
      <c r="G96" s="253"/>
      <c r="H96" s="253"/>
      <c r="I96" s="253"/>
    </row>
    <row r="97" spans="2:9">
      <c r="B97" s="253"/>
      <c r="C97" s="253"/>
      <c r="D97" s="253"/>
      <c r="E97" s="253"/>
      <c r="F97" s="253"/>
      <c r="G97" s="253"/>
      <c r="H97" s="253"/>
      <c r="I97" s="253"/>
    </row>
    <row r="98" spans="2:9">
      <c r="B98" s="253"/>
      <c r="C98" s="253"/>
      <c r="D98" s="253"/>
      <c r="E98" s="253"/>
      <c r="F98" s="253"/>
      <c r="G98" s="253"/>
      <c r="H98" s="253"/>
      <c r="I98" s="253"/>
    </row>
    <row r="99" spans="2:9">
      <c r="B99" s="253"/>
      <c r="C99" s="253"/>
      <c r="D99" s="253"/>
      <c r="E99" s="253"/>
      <c r="F99" s="253"/>
      <c r="G99" s="253"/>
      <c r="H99" s="253"/>
      <c r="I99" s="253"/>
    </row>
    <row r="100" spans="2:9">
      <c r="B100" s="253"/>
      <c r="C100" s="253"/>
      <c r="D100" s="253"/>
      <c r="E100" s="253"/>
      <c r="F100" s="253"/>
      <c r="G100" s="253"/>
      <c r="H100" s="253"/>
      <c r="I100" s="253"/>
    </row>
    <row r="101" spans="2:9">
      <c r="B101" s="253"/>
      <c r="C101" s="253"/>
      <c r="D101" s="253"/>
      <c r="E101" s="253"/>
      <c r="F101" s="253"/>
      <c r="G101" s="253"/>
      <c r="H101" s="253"/>
      <c r="I101" s="253"/>
    </row>
    <row r="102" spans="2:9">
      <c r="B102" s="253"/>
      <c r="C102" s="253"/>
      <c r="D102" s="253"/>
      <c r="E102" s="253"/>
      <c r="F102" s="253"/>
      <c r="G102" s="253"/>
      <c r="H102" s="253"/>
      <c r="I102" s="253"/>
    </row>
    <row r="103" spans="2:9">
      <c r="B103" s="253"/>
      <c r="C103" s="253"/>
      <c r="D103" s="253"/>
      <c r="E103" s="253"/>
      <c r="F103" s="253"/>
      <c r="G103" s="253"/>
      <c r="H103" s="253"/>
      <c r="I103" s="253"/>
    </row>
    <row r="104" spans="2:9">
      <c r="B104" s="253"/>
      <c r="C104" s="253"/>
      <c r="D104" s="253"/>
      <c r="E104" s="253"/>
      <c r="F104" s="253"/>
      <c r="G104" s="253"/>
      <c r="H104" s="253"/>
      <c r="I104" s="253"/>
    </row>
    <row r="105" spans="2:9">
      <c r="B105" s="253"/>
      <c r="C105" s="253"/>
      <c r="D105" s="253"/>
      <c r="E105" s="253"/>
      <c r="F105" s="253"/>
      <c r="G105" s="253"/>
      <c r="H105" s="253"/>
      <c r="I105" s="253"/>
    </row>
    <row r="106" spans="2:9">
      <c r="B106" s="253"/>
      <c r="C106" s="253"/>
      <c r="D106" s="253"/>
      <c r="E106" s="253"/>
      <c r="F106" s="253"/>
      <c r="G106" s="253"/>
      <c r="H106" s="253"/>
      <c r="I106" s="253"/>
    </row>
    <row r="107" spans="2:9">
      <c r="B107" s="253"/>
      <c r="C107" s="253"/>
      <c r="D107" s="253"/>
      <c r="E107" s="253"/>
      <c r="F107" s="253"/>
      <c r="G107" s="253"/>
      <c r="H107" s="253"/>
      <c r="I107" s="253"/>
    </row>
    <row r="108" spans="2:9">
      <c r="B108" s="253"/>
      <c r="C108" s="253"/>
      <c r="D108" s="253"/>
      <c r="E108" s="253"/>
      <c r="F108" s="253"/>
      <c r="G108" s="253"/>
      <c r="H108" s="253"/>
      <c r="I108" s="253"/>
    </row>
    <row r="109" spans="2:9">
      <c r="B109" s="253"/>
      <c r="C109" s="253"/>
      <c r="D109" s="253"/>
      <c r="E109" s="253"/>
      <c r="F109" s="253"/>
      <c r="G109" s="253"/>
      <c r="H109" s="253"/>
      <c r="I109" s="253"/>
    </row>
    <row r="110" spans="2:9">
      <c r="B110" s="253"/>
      <c r="C110" s="253"/>
      <c r="D110" s="253"/>
      <c r="E110" s="253"/>
      <c r="F110" s="253"/>
      <c r="G110" s="253"/>
      <c r="H110" s="253"/>
      <c r="I110" s="253"/>
    </row>
    <row r="111" spans="2:9">
      <c r="B111" s="253"/>
      <c r="C111" s="253"/>
      <c r="D111" s="253"/>
      <c r="E111" s="253"/>
      <c r="F111" s="253"/>
      <c r="G111" s="253"/>
      <c r="H111" s="253"/>
      <c r="I111" s="253"/>
    </row>
    <row r="112" spans="2:9">
      <c r="B112" s="253"/>
      <c r="C112" s="253"/>
      <c r="D112" s="253"/>
      <c r="E112" s="253"/>
      <c r="F112" s="253"/>
      <c r="G112" s="253"/>
      <c r="H112" s="253"/>
      <c r="I112" s="253"/>
    </row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spans="1:33" hidden="1"/>
    <row r="130" spans="1:33" s="254" customFormat="1" ht="21.75" customHeight="1">
      <c r="A130" s="1047" t="s">
        <v>152</v>
      </c>
      <c r="B130" s="1048"/>
      <c r="C130" s="1048"/>
      <c r="D130" s="1048"/>
      <c r="E130" s="1048"/>
      <c r="F130" s="1048"/>
      <c r="G130" s="1048"/>
      <c r="H130" s="1048"/>
      <c r="I130" s="1048"/>
      <c r="J130" s="1048"/>
      <c r="K130" s="1048"/>
      <c r="L130" s="1048"/>
      <c r="M130" s="1048"/>
      <c r="N130" s="1048"/>
      <c r="O130" s="1048"/>
      <c r="P130" s="1048"/>
      <c r="Q130" s="1048"/>
      <c r="R130" s="1048"/>
      <c r="S130" s="1048"/>
      <c r="T130" s="1048"/>
      <c r="U130" s="1048"/>
      <c r="V130" s="1048"/>
      <c r="W130" s="1049"/>
    </row>
    <row r="131" spans="1:33" s="254" customFormat="1" ht="24" customHeight="1">
      <c r="A131" s="1050" t="s">
        <v>151</v>
      </c>
      <c r="B131" s="1051"/>
      <c r="C131" s="1051"/>
      <c r="D131" s="1051"/>
      <c r="E131" s="1051"/>
      <c r="F131" s="1051"/>
      <c r="G131" s="1051"/>
      <c r="H131" s="1051"/>
      <c r="I131" s="1051"/>
      <c r="J131" s="1051"/>
      <c r="K131" s="1051"/>
      <c r="L131" s="1051"/>
      <c r="M131" s="1051"/>
      <c r="N131" s="1051"/>
      <c r="O131" s="1051"/>
      <c r="P131" s="1051"/>
      <c r="Q131" s="1051"/>
      <c r="R131" s="1051"/>
      <c r="S131" s="1051"/>
      <c r="T131" s="1051"/>
      <c r="U131" s="1051"/>
      <c r="V131" s="1051"/>
      <c r="W131" s="1052"/>
    </row>
    <row r="132" spans="1:33" s="254" customFormat="1" ht="5.25" customHeight="1">
      <c r="A132" s="315"/>
      <c r="B132" s="256"/>
      <c r="C132" s="256"/>
      <c r="D132" s="256"/>
      <c r="E132" s="256"/>
      <c r="F132" s="256"/>
      <c r="G132" s="256"/>
      <c r="H132" s="256"/>
      <c r="I132" s="256"/>
      <c r="J132" s="256"/>
      <c r="K132" s="256"/>
      <c r="L132" s="256"/>
      <c r="M132" s="324"/>
      <c r="N132" s="324"/>
      <c r="O132" s="256"/>
      <c r="P132" s="324"/>
      <c r="Q132" s="324"/>
      <c r="R132" s="256"/>
      <c r="S132" s="343"/>
      <c r="V132" s="256"/>
      <c r="W132" s="256"/>
    </row>
    <row r="133" spans="1:33" s="255" customFormat="1" ht="23.25" customHeight="1">
      <c r="A133" s="1013" t="s">
        <v>332</v>
      </c>
      <c r="B133" s="1014"/>
      <c r="C133" s="1014"/>
      <c r="D133" s="1014"/>
      <c r="E133" s="1014"/>
      <c r="F133" s="1014"/>
      <c r="G133" s="1014"/>
      <c r="H133" s="1014"/>
      <c r="I133" s="1014"/>
      <c r="J133" s="1014"/>
      <c r="K133" s="1014"/>
      <c r="L133" s="1014"/>
      <c r="M133" s="1014"/>
      <c r="N133" s="1014"/>
      <c r="O133" s="1014"/>
      <c r="P133" s="1014"/>
      <c r="Q133" s="1014"/>
      <c r="R133" s="1014"/>
      <c r="S133" s="1014"/>
      <c r="T133" s="1014"/>
      <c r="U133" s="1014"/>
      <c r="V133" s="1014"/>
      <c r="W133" s="1015"/>
    </row>
    <row r="134" spans="1:33" ht="5.0999999999999996" customHeight="1" thickBo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V134" s="52"/>
      <c r="W134" s="52"/>
    </row>
    <row r="135" spans="1:33" ht="33.75" customHeight="1">
      <c r="A135" s="1040" t="s">
        <v>163</v>
      </c>
      <c r="B135" s="922" t="s">
        <v>49</v>
      </c>
      <c r="C135" s="918"/>
      <c r="D135" s="963" t="s">
        <v>174</v>
      </c>
      <c r="E135" s="1021" t="s">
        <v>184</v>
      </c>
      <c r="F135" s="1035" t="s">
        <v>176</v>
      </c>
      <c r="G135" s="1035" t="s">
        <v>177</v>
      </c>
      <c r="H135" s="1035" t="s">
        <v>178</v>
      </c>
      <c r="I135" s="1021" t="s">
        <v>223</v>
      </c>
      <c r="J135" s="1037" t="s">
        <v>161</v>
      </c>
      <c r="K135" s="1038"/>
      <c r="L135" s="1039"/>
      <c r="M135" s="1011" t="s">
        <v>183</v>
      </c>
      <c r="N135" s="1037"/>
      <c r="O135" s="1045" t="s">
        <v>155</v>
      </c>
      <c r="P135" s="939" t="s">
        <v>175</v>
      </c>
      <c r="Q135" s="940"/>
      <c r="R135" s="1043" t="s">
        <v>182</v>
      </c>
      <c r="S135" s="996" t="s">
        <v>164</v>
      </c>
      <c r="T135" s="925"/>
      <c r="U135" s="959" t="s">
        <v>315</v>
      </c>
      <c r="V135" s="1018" t="s">
        <v>230</v>
      </c>
      <c r="W135" s="1017"/>
    </row>
    <row r="136" spans="1:33" ht="42.75" customHeight="1">
      <c r="A136" s="1041"/>
      <c r="B136" s="622" t="s">
        <v>172</v>
      </c>
      <c r="C136" s="544" t="s">
        <v>154</v>
      </c>
      <c r="D136" s="1025"/>
      <c r="E136" s="1022"/>
      <c r="F136" s="1036"/>
      <c r="G136" s="1036"/>
      <c r="H136" s="1036"/>
      <c r="I136" s="1022"/>
      <c r="J136" s="796" t="s">
        <v>304</v>
      </c>
      <c r="K136" s="796" t="s">
        <v>302</v>
      </c>
      <c r="L136" s="796" t="s">
        <v>303</v>
      </c>
      <c r="M136" s="580" t="s">
        <v>172</v>
      </c>
      <c r="N136" s="463" t="s">
        <v>154</v>
      </c>
      <c r="O136" s="1046"/>
      <c r="P136" s="334" t="s">
        <v>173</v>
      </c>
      <c r="Q136" s="325" t="s">
        <v>154</v>
      </c>
      <c r="R136" s="1044"/>
      <c r="S136" s="616" t="s">
        <v>173</v>
      </c>
      <c r="T136" s="532" t="s">
        <v>154</v>
      </c>
      <c r="U136" s="960"/>
      <c r="V136" s="529" t="s">
        <v>231</v>
      </c>
      <c r="W136" s="812" t="s">
        <v>232</v>
      </c>
    </row>
    <row r="137" spans="1:33" ht="12.75" customHeight="1">
      <c r="A137" s="1042"/>
      <c r="B137" s="756" t="s">
        <v>82</v>
      </c>
      <c r="C137" s="703" t="s">
        <v>165</v>
      </c>
      <c r="D137" s="704" t="s">
        <v>166</v>
      </c>
      <c r="E137" s="766" t="s">
        <v>87</v>
      </c>
      <c r="F137" s="766" t="s">
        <v>79</v>
      </c>
      <c r="G137" s="766" t="s">
        <v>80</v>
      </c>
      <c r="H137" s="766" t="s">
        <v>153</v>
      </c>
      <c r="I137" s="766" t="s">
        <v>160</v>
      </c>
      <c r="J137" s="766" t="s">
        <v>162</v>
      </c>
      <c r="K137" s="766" t="s">
        <v>83</v>
      </c>
      <c r="L137" s="766" t="s">
        <v>186</v>
      </c>
      <c r="M137" s="733" t="s">
        <v>187</v>
      </c>
      <c r="N137" s="766" t="s">
        <v>81</v>
      </c>
      <c r="O137" s="801" t="s">
        <v>188</v>
      </c>
      <c r="P137" s="335" t="s">
        <v>85</v>
      </c>
      <c r="Q137" s="326" t="s">
        <v>189</v>
      </c>
      <c r="R137" s="803" t="s">
        <v>190</v>
      </c>
      <c r="S137" s="735" t="s">
        <v>191</v>
      </c>
      <c r="T137" s="735" t="s">
        <v>192</v>
      </c>
      <c r="U137" s="735" t="s">
        <v>194</v>
      </c>
      <c r="V137" s="745" t="s">
        <v>85</v>
      </c>
      <c r="W137" s="815" t="s">
        <v>189</v>
      </c>
    </row>
    <row r="138" spans="1:33" ht="24" customHeight="1">
      <c r="A138" s="793" t="s">
        <v>213</v>
      </c>
      <c r="B138" s="718">
        <f t="shared" ref="B138:V138" si="0">SUM(B139:B140)</f>
        <v>109</v>
      </c>
      <c r="C138" s="719">
        <f t="shared" si="0"/>
        <v>0</v>
      </c>
      <c r="D138" s="720">
        <f t="shared" si="0"/>
        <v>109</v>
      </c>
      <c r="E138" s="797">
        <f t="shared" si="0"/>
        <v>0</v>
      </c>
      <c r="F138" s="272">
        <f t="shared" si="0"/>
        <v>1</v>
      </c>
      <c r="G138" s="272">
        <f t="shared" si="0"/>
        <v>0</v>
      </c>
      <c r="H138" s="272">
        <f t="shared" si="0"/>
        <v>0</v>
      </c>
      <c r="I138" s="272">
        <f t="shared" si="0"/>
        <v>1</v>
      </c>
      <c r="J138" s="272">
        <f t="shared" si="0"/>
        <v>28</v>
      </c>
      <c r="K138" s="272">
        <f t="shared" si="0"/>
        <v>5</v>
      </c>
      <c r="L138" s="272">
        <f t="shared" si="0"/>
        <v>3</v>
      </c>
      <c r="M138" s="800">
        <f t="shared" si="0"/>
        <v>38</v>
      </c>
      <c r="N138" s="798">
        <f t="shared" si="0"/>
        <v>0</v>
      </c>
      <c r="O138" s="802">
        <f t="shared" si="0"/>
        <v>38</v>
      </c>
      <c r="P138" s="340">
        <f t="shared" si="0"/>
        <v>0</v>
      </c>
      <c r="Q138" s="331">
        <f t="shared" si="0"/>
        <v>0</v>
      </c>
      <c r="R138" s="804">
        <f t="shared" si="0"/>
        <v>0</v>
      </c>
      <c r="S138" s="807">
        <f t="shared" si="0"/>
        <v>71</v>
      </c>
      <c r="T138" s="716">
        <f t="shared" si="0"/>
        <v>0</v>
      </c>
      <c r="U138" s="808">
        <f t="shared" si="0"/>
        <v>71</v>
      </c>
      <c r="V138" s="813">
        <f t="shared" si="0"/>
        <v>171</v>
      </c>
      <c r="W138" s="816">
        <f>SUM(W139:W140)</f>
        <v>88</v>
      </c>
    </row>
    <row r="139" spans="1:33" s="251" customFormat="1" ht="42" customHeight="1">
      <c r="A139" s="794" t="s">
        <v>270</v>
      </c>
      <c r="B139" s="600">
        <v>80</v>
      </c>
      <c r="C139" s="601">
        <v>0</v>
      </c>
      <c r="D139" s="602">
        <f>SUM(B139:C139)</f>
        <v>80</v>
      </c>
      <c r="E139" s="277">
        <v>0</v>
      </c>
      <c r="F139" s="278">
        <v>1</v>
      </c>
      <c r="G139" s="278">
        <v>0</v>
      </c>
      <c r="H139" s="278">
        <v>0</v>
      </c>
      <c r="I139" s="278">
        <v>0</v>
      </c>
      <c r="J139" s="278">
        <v>8</v>
      </c>
      <c r="K139" s="278">
        <v>3</v>
      </c>
      <c r="L139" s="278">
        <v>1</v>
      </c>
      <c r="M139" s="581">
        <f>SUM(E139:L139)</f>
        <v>13</v>
      </c>
      <c r="N139" s="281">
        <v>0</v>
      </c>
      <c r="O139" s="647">
        <f>SUM(M139:N139)</f>
        <v>13</v>
      </c>
      <c r="P139" s="336">
        <v>0</v>
      </c>
      <c r="Q139" s="285">
        <v>0</v>
      </c>
      <c r="R139" s="805">
        <f>+P139+Q139</f>
        <v>0</v>
      </c>
      <c r="S139" s="809">
        <f>+B139-M139-P139</f>
        <v>67</v>
      </c>
      <c r="T139" s="590">
        <f>+C139-N139-Q139</f>
        <v>0</v>
      </c>
      <c r="U139" s="810">
        <f>+S139+T139</f>
        <v>67</v>
      </c>
      <c r="V139" s="814">
        <v>145</v>
      </c>
      <c r="W139" s="817">
        <v>46</v>
      </c>
      <c r="X139" s="252"/>
      <c r="Y139" s="252"/>
      <c r="Z139" s="252"/>
      <c r="AA139" s="252"/>
      <c r="AB139" s="252"/>
      <c r="AC139" s="252"/>
      <c r="AD139" s="252"/>
      <c r="AE139" s="252"/>
      <c r="AF139" s="252"/>
      <c r="AG139" s="252"/>
    </row>
    <row r="140" spans="1:33" s="251" customFormat="1" ht="42" customHeight="1" thickBot="1">
      <c r="A140" s="795" t="s">
        <v>300</v>
      </c>
      <c r="B140" s="640">
        <v>29</v>
      </c>
      <c r="C140" s="641">
        <v>0</v>
      </c>
      <c r="D140" s="642">
        <f>SUM(B140:C140)</f>
        <v>29</v>
      </c>
      <c r="E140" s="799">
        <v>0</v>
      </c>
      <c r="F140" s="279">
        <v>0</v>
      </c>
      <c r="G140" s="279">
        <v>0</v>
      </c>
      <c r="H140" s="279">
        <v>0</v>
      </c>
      <c r="I140" s="279">
        <v>1</v>
      </c>
      <c r="J140" s="279">
        <v>20</v>
      </c>
      <c r="K140" s="279">
        <v>2</v>
      </c>
      <c r="L140" s="279">
        <v>2</v>
      </c>
      <c r="M140" s="648">
        <f>SUM(E140:L140)</f>
        <v>25</v>
      </c>
      <c r="N140" s="381">
        <v>0</v>
      </c>
      <c r="O140" s="649">
        <f>SUM(M140:N140)</f>
        <v>25</v>
      </c>
      <c r="P140" s="362">
        <v>0</v>
      </c>
      <c r="Q140" s="382">
        <v>0</v>
      </c>
      <c r="R140" s="806">
        <f>+P140+Q140</f>
        <v>0</v>
      </c>
      <c r="S140" s="809">
        <f>+B140-M140-P140</f>
        <v>4</v>
      </c>
      <c r="T140" s="645">
        <f>+C140-N140-Q140</f>
        <v>0</v>
      </c>
      <c r="U140" s="811">
        <f>+S140+T140</f>
        <v>4</v>
      </c>
      <c r="V140" s="747">
        <v>26</v>
      </c>
      <c r="W140" s="818">
        <v>42</v>
      </c>
      <c r="X140" s="252"/>
      <c r="Y140" s="252"/>
      <c r="Z140" s="252"/>
      <c r="AA140" s="252"/>
      <c r="AB140" s="252"/>
      <c r="AC140" s="252"/>
      <c r="AD140" s="252"/>
      <c r="AE140" s="252"/>
      <c r="AF140" s="252"/>
      <c r="AG140" s="252"/>
    </row>
    <row r="141" spans="1:33" s="43" customFormat="1" ht="12.75" customHeight="1">
      <c r="A141" s="936" t="s">
        <v>333</v>
      </c>
      <c r="B141" s="936"/>
      <c r="C141" s="936"/>
      <c r="D141" s="936"/>
      <c r="E141" s="936"/>
      <c r="F141" s="936"/>
      <c r="G141" s="936"/>
      <c r="H141" s="936"/>
      <c r="I141" s="936"/>
      <c r="J141" s="936"/>
      <c r="K141" s="936"/>
      <c r="L141" s="936"/>
      <c r="M141" s="936"/>
      <c r="N141" s="936"/>
      <c r="O141" s="936"/>
      <c r="P141" s="936"/>
      <c r="Q141" s="936"/>
      <c r="R141" s="936"/>
      <c r="S141" s="936"/>
      <c r="T141" s="936"/>
      <c r="U141" s="936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</row>
    <row r="142" spans="1:33" s="265" customFormat="1" ht="10.5" customHeight="1">
      <c r="A142" s="316"/>
      <c r="B142" s="261"/>
      <c r="C142" s="261"/>
      <c r="D142" s="261"/>
      <c r="E142" s="261"/>
      <c r="F142" s="261"/>
      <c r="G142" s="261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T142" s="266"/>
      <c r="U142" s="266"/>
      <c r="V142" s="264"/>
      <c r="W142" s="264"/>
      <c r="X142" s="266"/>
      <c r="Y142" s="266"/>
      <c r="Z142" s="266"/>
      <c r="AA142" s="266"/>
      <c r="AB142" s="266"/>
      <c r="AC142" s="266"/>
      <c r="AD142" s="266"/>
      <c r="AE142" s="266"/>
      <c r="AF142" s="266"/>
      <c r="AG142" s="266"/>
    </row>
    <row r="143" spans="1:33" s="43" customFormat="1" ht="10.5" customHeight="1">
      <c r="A143" s="312"/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T143" s="44"/>
      <c r="U143" s="44"/>
      <c r="V143" s="250"/>
      <c r="W143" s="250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</row>
    <row r="144" spans="1:33" s="43" customFormat="1" ht="10.5" customHeight="1">
      <c r="A144" s="312"/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T144" s="44"/>
      <c r="U144" s="44"/>
      <c r="V144" s="250"/>
      <c r="W144" s="250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</row>
    <row r="145" spans="1:33" s="43" customFormat="1" ht="10.5" customHeight="1">
      <c r="A145" s="312"/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T145" s="44"/>
      <c r="U145" s="44"/>
      <c r="V145" s="250"/>
      <c r="W145" s="250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</row>
    <row r="146" spans="1:33" s="43" customFormat="1" ht="10.5" customHeight="1">
      <c r="A146" s="312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T146" s="44"/>
      <c r="U146" s="44"/>
      <c r="V146" s="250"/>
      <c r="W146" s="250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</row>
    <row r="147" spans="1:33" s="43" customFormat="1" ht="10.5" customHeight="1">
      <c r="A147" s="312"/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T147" s="44"/>
      <c r="U147" s="44"/>
      <c r="V147" s="250"/>
      <c r="W147" s="250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</row>
    <row r="148" spans="1:33" s="43" customFormat="1" ht="10.5" customHeight="1">
      <c r="A148" s="312"/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T148" s="44"/>
      <c r="U148" s="44"/>
      <c r="V148" s="250"/>
      <c r="W148" s="250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</row>
    <row r="149" spans="1:33" s="43" customFormat="1" ht="10.5" customHeight="1">
      <c r="A149" s="312"/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T149" s="44"/>
      <c r="U149" s="44"/>
      <c r="V149" s="250"/>
      <c r="W149" s="250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</row>
    <row r="150" spans="1:33" s="43" customFormat="1" ht="10.5" customHeight="1">
      <c r="A150" s="312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T150" s="44"/>
      <c r="U150" s="44"/>
      <c r="V150" s="250"/>
      <c r="W150" s="250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</row>
    <row r="151" spans="1:33" s="43" customFormat="1" ht="10.5" customHeight="1">
      <c r="A151" s="312"/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T151" s="44"/>
      <c r="U151" s="44"/>
      <c r="V151" s="250"/>
      <c r="W151" s="250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</row>
    <row r="152" spans="1:33" s="43" customFormat="1" ht="10.5" customHeight="1">
      <c r="A152" s="312"/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T152" s="44"/>
      <c r="U152" s="44"/>
      <c r="V152" s="250"/>
      <c r="W152" s="250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</row>
    <row r="153" spans="1:33" s="43" customFormat="1" ht="10.5" customHeight="1">
      <c r="A153" s="312"/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T153" s="44"/>
      <c r="U153" s="44"/>
      <c r="V153" s="250"/>
      <c r="W153" s="250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</row>
    <row r="154" spans="1:33" s="43" customFormat="1" ht="10.5" customHeight="1">
      <c r="A154" s="312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T154" s="44"/>
      <c r="U154" s="44"/>
      <c r="V154" s="250"/>
      <c r="W154" s="250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</row>
    <row r="155" spans="1:33" s="43" customFormat="1" ht="10.5" customHeight="1">
      <c r="A155" s="312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T155" s="44"/>
      <c r="U155" s="44"/>
      <c r="V155" s="250"/>
      <c r="W155" s="250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</row>
    <row r="156" spans="1:33" s="43" customFormat="1" ht="10.5" customHeight="1">
      <c r="A156" s="312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T156" s="44"/>
      <c r="U156" s="44"/>
      <c r="V156" s="250"/>
      <c r="W156" s="250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</row>
    <row r="157" spans="1:33" s="43" customFormat="1" ht="10.5" customHeight="1">
      <c r="A157" s="312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T157" s="44"/>
      <c r="U157" s="44"/>
      <c r="V157" s="250"/>
      <c r="W157" s="250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</row>
    <row r="158" spans="1:33" s="43" customFormat="1" ht="10.5" customHeight="1">
      <c r="A158" s="312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T158" s="44"/>
      <c r="U158" s="44"/>
      <c r="V158" s="250"/>
      <c r="W158" s="250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</row>
    <row r="159" spans="1:33" s="43" customFormat="1" ht="10.5" customHeight="1">
      <c r="A159" s="312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T159" s="44"/>
      <c r="U159" s="44"/>
      <c r="V159" s="250"/>
      <c r="W159" s="250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</row>
    <row r="160" spans="1:33" s="43" customFormat="1" ht="10.5" customHeight="1">
      <c r="A160" s="312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T160" s="44"/>
      <c r="U160" s="44"/>
      <c r="V160" s="250"/>
      <c r="W160" s="250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</row>
    <row r="161" spans="1:33" s="43" customFormat="1" ht="10.5" customHeight="1">
      <c r="A161" s="312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T161" s="44"/>
      <c r="U161" s="44"/>
      <c r="V161" s="250"/>
      <c r="W161" s="250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</row>
    <row r="162" spans="1:33" s="43" customFormat="1" ht="10.5" customHeight="1">
      <c r="A162" s="312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T162" s="44"/>
      <c r="U162" s="44"/>
      <c r="V162" s="250"/>
      <c r="W162" s="250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</row>
    <row r="163" spans="1:33" s="43" customFormat="1" ht="10.5" customHeight="1">
      <c r="A163" s="312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T163" s="44"/>
      <c r="U163" s="44"/>
      <c r="V163" s="250"/>
      <c r="W163" s="250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</row>
    <row r="164" spans="1:33" s="43" customFormat="1" ht="10.5" customHeight="1">
      <c r="A164" s="312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T164" s="44"/>
      <c r="U164" s="44"/>
      <c r="V164" s="250"/>
      <c r="W164" s="250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</row>
    <row r="165" spans="1:33" s="43" customFormat="1" ht="10.5" customHeight="1">
      <c r="A165" s="312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T165" s="44"/>
      <c r="U165" s="44"/>
      <c r="V165" s="250"/>
      <c r="W165" s="250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</row>
    <row r="166" spans="1:33" s="43" customFormat="1" ht="10.5" customHeight="1">
      <c r="A166" s="312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T166" s="44"/>
      <c r="U166" s="44"/>
      <c r="V166" s="250"/>
      <c r="W166" s="250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</row>
    <row r="167" spans="1:33" s="255" customFormat="1" ht="23.25" customHeight="1">
      <c r="A167" s="1013" t="s">
        <v>334</v>
      </c>
      <c r="B167" s="1014"/>
      <c r="C167" s="1014"/>
      <c r="D167" s="1014"/>
      <c r="E167" s="1014"/>
      <c r="F167" s="1014"/>
      <c r="G167" s="1014"/>
      <c r="H167" s="1014"/>
      <c r="I167" s="1014"/>
      <c r="J167" s="1014"/>
      <c r="K167" s="1014"/>
      <c r="L167" s="1014"/>
      <c r="M167" s="1014"/>
      <c r="N167" s="1014"/>
      <c r="O167" s="1014"/>
      <c r="P167" s="1014"/>
      <c r="Q167" s="1014"/>
      <c r="R167" s="1014"/>
      <c r="S167" s="1014"/>
      <c r="T167" s="1014"/>
      <c r="U167" s="1014"/>
      <c r="V167" s="1014"/>
      <c r="W167" s="1015"/>
    </row>
    <row r="168" spans="1:33" ht="5.0999999999999996" customHeight="1" thickBo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V168" s="52"/>
      <c r="W168" s="52"/>
    </row>
    <row r="169" spans="1:33" ht="33.75" customHeight="1">
      <c r="A169" s="1040" t="s">
        <v>163</v>
      </c>
      <c r="B169" s="922" t="s">
        <v>49</v>
      </c>
      <c r="C169" s="918"/>
      <c r="D169" s="943" t="s">
        <v>174</v>
      </c>
      <c r="E169" s="1009" t="s">
        <v>184</v>
      </c>
      <c r="F169" s="1011" t="s">
        <v>176</v>
      </c>
      <c r="G169" s="1011" t="s">
        <v>177</v>
      </c>
      <c r="H169" s="1011" t="s">
        <v>178</v>
      </c>
      <c r="I169" s="1011" t="s">
        <v>185</v>
      </c>
      <c r="J169" s="1011" t="s">
        <v>161</v>
      </c>
      <c r="K169" s="1011"/>
      <c r="L169" s="1011"/>
      <c r="M169" s="1011" t="s">
        <v>183</v>
      </c>
      <c r="N169" s="1011"/>
      <c r="O169" s="1023" t="s">
        <v>155</v>
      </c>
      <c r="P169" s="939" t="s">
        <v>175</v>
      </c>
      <c r="Q169" s="940"/>
      <c r="R169" s="1019" t="s">
        <v>182</v>
      </c>
      <c r="S169" s="924" t="s">
        <v>164</v>
      </c>
      <c r="T169" s="925"/>
      <c r="U169" s="920" t="s">
        <v>305</v>
      </c>
      <c r="V169" s="1016" t="s">
        <v>230</v>
      </c>
      <c r="W169" s="1017"/>
    </row>
    <row r="170" spans="1:33" ht="45" customHeight="1">
      <c r="A170" s="1041"/>
      <c r="B170" s="622" t="s">
        <v>172</v>
      </c>
      <c r="C170" s="544" t="s">
        <v>154</v>
      </c>
      <c r="D170" s="1008"/>
      <c r="E170" s="1010"/>
      <c r="F170" s="1012"/>
      <c r="G170" s="1012"/>
      <c r="H170" s="1012"/>
      <c r="I170" s="1012"/>
      <c r="J170" s="276" t="s">
        <v>179</v>
      </c>
      <c r="K170" s="276" t="s">
        <v>180</v>
      </c>
      <c r="L170" s="276" t="s">
        <v>181</v>
      </c>
      <c r="M170" s="580" t="s">
        <v>172</v>
      </c>
      <c r="N170" s="276" t="s">
        <v>154</v>
      </c>
      <c r="O170" s="1024"/>
      <c r="P170" s="334" t="s">
        <v>172</v>
      </c>
      <c r="Q170" s="325" t="s">
        <v>154</v>
      </c>
      <c r="R170" s="1020"/>
      <c r="S170" s="531" t="s">
        <v>173</v>
      </c>
      <c r="T170" s="532" t="s">
        <v>154</v>
      </c>
      <c r="U170" s="921"/>
      <c r="V170" s="838" t="s">
        <v>231</v>
      </c>
      <c r="W170" s="812" t="s">
        <v>232</v>
      </c>
    </row>
    <row r="171" spans="1:33" ht="12.75" customHeight="1" thickBot="1">
      <c r="A171" s="1041"/>
      <c r="B171" s="546" t="s">
        <v>82</v>
      </c>
      <c r="C171" s="547" t="s">
        <v>165</v>
      </c>
      <c r="D171" s="668" t="s">
        <v>166</v>
      </c>
      <c r="E171" s="542" t="s">
        <v>87</v>
      </c>
      <c r="F171" s="543" t="s">
        <v>79</v>
      </c>
      <c r="G171" s="543" t="s">
        <v>80</v>
      </c>
      <c r="H171" s="543" t="s">
        <v>153</v>
      </c>
      <c r="I171" s="543" t="s">
        <v>160</v>
      </c>
      <c r="J171" s="543" t="s">
        <v>162</v>
      </c>
      <c r="K171" s="543" t="s">
        <v>83</v>
      </c>
      <c r="L171" s="543" t="s">
        <v>186</v>
      </c>
      <c r="M171" s="830" t="s">
        <v>187</v>
      </c>
      <c r="N171" s="543" t="s">
        <v>81</v>
      </c>
      <c r="O171" s="832" t="s">
        <v>188</v>
      </c>
      <c r="P171" s="337" t="s">
        <v>85</v>
      </c>
      <c r="Q171" s="327" t="s">
        <v>189</v>
      </c>
      <c r="R171" s="562" t="s">
        <v>190</v>
      </c>
      <c r="S171" s="533" t="s">
        <v>191</v>
      </c>
      <c r="T171" s="534" t="s">
        <v>192</v>
      </c>
      <c r="U171" s="714" t="s">
        <v>193</v>
      </c>
      <c r="V171" s="839" t="s">
        <v>85</v>
      </c>
      <c r="W171" s="844" t="s">
        <v>189</v>
      </c>
    </row>
    <row r="172" spans="1:33" ht="24" customHeight="1">
      <c r="A172" s="635" t="s">
        <v>214</v>
      </c>
      <c r="B172" s="823">
        <f t="shared" ref="B172:V172" si="1">SUM(B173:B187)</f>
        <v>4125</v>
      </c>
      <c r="C172" s="823">
        <f t="shared" si="1"/>
        <v>6056</v>
      </c>
      <c r="D172" s="823">
        <f t="shared" si="1"/>
        <v>10181</v>
      </c>
      <c r="E172" s="829">
        <f t="shared" si="1"/>
        <v>47</v>
      </c>
      <c r="F172" s="829">
        <f t="shared" si="1"/>
        <v>469</v>
      </c>
      <c r="G172" s="829">
        <f t="shared" si="1"/>
        <v>0</v>
      </c>
      <c r="H172" s="829">
        <f t="shared" si="1"/>
        <v>0</v>
      </c>
      <c r="I172" s="829">
        <f t="shared" si="1"/>
        <v>16</v>
      </c>
      <c r="J172" s="829">
        <f t="shared" si="1"/>
        <v>1</v>
      </c>
      <c r="K172" s="829">
        <f t="shared" si="1"/>
        <v>0</v>
      </c>
      <c r="L172" s="829">
        <f t="shared" si="1"/>
        <v>0</v>
      </c>
      <c r="M172" s="831">
        <f t="shared" si="1"/>
        <v>533</v>
      </c>
      <c r="N172" s="829">
        <f t="shared" si="1"/>
        <v>245</v>
      </c>
      <c r="O172" s="831">
        <f t="shared" si="1"/>
        <v>778</v>
      </c>
      <c r="P172" s="328">
        <f t="shared" si="1"/>
        <v>30</v>
      </c>
      <c r="Q172" s="328">
        <f t="shared" si="1"/>
        <v>119</v>
      </c>
      <c r="R172" s="835">
        <f t="shared" si="1"/>
        <v>149</v>
      </c>
      <c r="S172" s="828">
        <f t="shared" si="1"/>
        <v>3562</v>
      </c>
      <c r="T172" s="828">
        <f t="shared" si="1"/>
        <v>5692</v>
      </c>
      <c r="U172" s="828">
        <f t="shared" si="1"/>
        <v>9254</v>
      </c>
      <c r="V172" s="840">
        <f t="shared" si="1"/>
        <v>908</v>
      </c>
      <c r="W172" s="845">
        <f>SUM(W173:W187)</f>
        <v>458</v>
      </c>
    </row>
    <row r="173" spans="1:33" s="251" customFormat="1" ht="24" customHeight="1">
      <c r="A173" s="819" t="s">
        <v>215</v>
      </c>
      <c r="B173" s="824">
        <v>681</v>
      </c>
      <c r="C173" s="601">
        <v>202</v>
      </c>
      <c r="D173" s="825">
        <f>SUM(B173:C173)</f>
        <v>883</v>
      </c>
      <c r="E173" s="278">
        <v>7</v>
      </c>
      <c r="F173" s="278">
        <v>40</v>
      </c>
      <c r="G173" s="278">
        <v>0</v>
      </c>
      <c r="H173" s="278">
        <v>0</v>
      </c>
      <c r="I173" s="278">
        <v>0</v>
      </c>
      <c r="J173" s="278">
        <v>0</v>
      </c>
      <c r="K173" s="278">
        <v>0</v>
      </c>
      <c r="L173" s="278">
        <v>0</v>
      </c>
      <c r="M173" s="581">
        <f>SUM(E173:L173)</f>
        <v>47</v>
      </c>
      <c r="N173" s="278">
        <v>0</v>
      </c>
      <c r="O173" s="582">
        <f>SUM(M173:N173)</f>
        <v>47</v>
      </c>
      <c r="P173" s="338">
        <v>1</v>
      </c>
      <c r="Q173" s="285">
        <v>20</v>
      </c>
      <c r="R173" s="836">
        <f>SUM(P173:Q173)</f>
        <v>21</v>
      </c>
      <c r="S173" s="591">
        <f t="shared" ref="S173:S187" si="2">B173-M173-P173</f>
        <v>633</v>
      </c>
      <c r="T173" s="591">
        <f t="shared" ref="T173:T187" si="3">C173-N173-Q173</f>
        <v>182</v>
      </c>
      <c r="U173" s="591">
        <f t="shared" ref="U173:U178" si="4">+S173+T173</f>
        <v>815</v>
      </c>
      <c r="V173" s="841">
        <v>131</v>
      </c>
      <c r="W173" s="846">
        <v>59</v>
      </c>
      <c r="X173" s="252"/>
      <c r="Y173" s="252"/>
      <c r="Z173" s="252"/>
      <c r="AA173" s="252"/>
      <c r="AB173" s="252"/>
      <c r="AC173" s="252"/>
      <c r="AD173" s="252"/>
      <c r="AE173" s="252"/>
      <c r="AF173" s="252"/>
      <c r="AG173" s="252"/>
    </row>
    <row r="174" spans="1:33" s="251" customFormat="1" ht="24" customHeight="1">
      <c r="A174" s="819" t="s">
        <v>239</v>
      </c>
      <c r="B174" s="824">
        <v>657</v>
      </c>
      <c r="C174" s="601">
        <v>227</v>
      </c>
      <c r="D174" s="825">
        <f t="shared" ref="D174:D187" si="5">SUM(B174:C174)</f>
        <v>884</v>
      </c>
      <c r="E174" s="278">
        <v>4</v>
      </c>
      <c r="F174" s="278">
        <v>29</v>
      </c>
      <c r="G174" s="278">
        <v>0</v>
      </c>
      <c r="H174" s="278">
        <v>0</v>
      </c>
      <c r="I174" s="278">
        <v>1</v>
      </c>
      <c r="J174" s="278">
        <v>0</v>
      </c>
      <c r="K174" s="278">
        <v>0</v>
      </c>
      <c r="L174" s="278">
        <v>0</v>
      </c>
      <c r="M174" s="581">
        <f>SUM(E174:L174)</f>
        <v>34</v>
      </c>
      <c r="N174" s="278">
        <v>0</v>
      </c>
      <c r="O174" s="582">
        <f t="shared" ref="O174:O187" si="6">SUM(M174:N174)</f>
        <v>34</v>
      </c>
      <c r="P174" s="338">
        <v>5</v>
      </c>
      <c r="Q174" s="285">
        <v>24</v>
      </c>
      <c r="R174" s="836">
        <f t="shared" ref="R174:R187" si="7">SUM(P174:Q174)</f>
        <v>29</v>
      </c>
      <c r="S174" s="591">
        <f t="shared" si="2"/>
        <v>618</v>
      </c>
      <c r="T174" s="591">
        <f t="shared" si="3"/>
        <v>203</v>
      </c>
      <c r="U174" s="591">
        <f t="shared" si="4"/>
        <v>821</v>
      </c>
      <c r="V174" s="841">
        <v>132</v>
      </c>
      <c r="W174" s="846">
        <v>47</v>
      </c>
      <c r="X174" s="252"/>
      <c r="Y174" s="252"/>
      <c r="Z174" s="252"/>
      <c r="AA174" s="252"/>
      <c r="AB174" s="252"/>
      <c r="AC174" s="252"/>
      <c r="AD174" s="252"/>
      <c r="AE174" s="252"/>
      <c r="AF174" s="252"/>
      <c r="AG174" s="252"/>
    </row>
    <row r="175" spans="1:33" s="251" customFormat="1" ht="24" customHeight="1">
      <c r="A175" s="819" t="s">
        <v>240</v>
      </c>
      <c r="B175" s="824">
        <v>230</v>
      </c>
      <c r="C175" s="601">
        <v>1326</v>
      </c>
      <c r="D175" s="825">
        <f t="shared" si="5"/>
        <v>1556</v>
      </c>
      <c r="E175" s="278">
        <v>4</v>
      </c>
      <c r="F175" s="278">
        <v>91</v>
      </c>
      <c r="G175" s="278">
        <v>0</v>
      </c>
      <c r="H175" s="278">
        <v>0</v>
      </c>
      <c r="I175" s="278">
        <v>4</v>
      </c>
      <c r="J175" s="278">
        <v>0</v>
      </c>
      <c r="K175" s="278">
        <v>0</v>
      </c>
      <c r="L175" s="278">
        <v>0</v>
      </c>
      <c r="M175" s="581">
        <f t="shared" ref="M175:M187" si="8">SUM(E175:L175)</f>
        <v>99</v>
      </c>
      <c r="N175" s="278">
        <v>81</v>
      </c>
      <c r="O175" s="582">
        <f t="shared" si="6"/>
        <v>180</v>
      </c>
      <c r="P175" s="338">
        <v>5</v>
      </c>
      <c r="Q175" s="285">
        <v>24</v>
      </c>
      <c r="R175" s="836">
        <f t="shared" si="7"/>
        <v>29</v>
      </c>
      <c r="S175" s="591">
        <f t="shared" si="2"/>
        <v>126</v>
      </c>
      <c r="T175" s="591">
        <f t="shared" si="3"/>
        <v>1221</v>
      </c>
      <c r="U175" s="591">
        <f t="shared" si="4"/>
        <v>1347</v>
      </c>
      <c r="V175" s="841">
        <v>79</v>
      </c>
      <c r="W175" s="846">
        <v>91</v>
      </c>
      <c r="Y175" s="252"/>
      <c r="Z175" s="252"/>
      <c r="AA175" s="252"/>
      <c r="AB175" s="252"/>
      <c r="AC175" s="252"/>
      <c r="AD175" s="252"/>
      <c r="AE175" s="252"/>
      <c r="AF175" s="252"/>
      <c r="AG175" s="252"/>
    </row>
    <row r="176" spans="1:33" s="251" customFormat="1" ht="24" customHeight="1">
      <c r="A176" s="819" t="s">
        <v>241</v>
      </c>
      <c r="B176" s="824">
        <v>311</v>
      </c>
      <c r="C176" s="601">
        <v>1396</v>
      </c>
      <c r="D176" s="825">
        <f t="shared" si="5"/>
        <v>1707</v>
      </c>
      <c r="E176" s="278">
        <v>5</v>
      </c>
      <c r="F176" s="278">
        <v>88</v>
      </c>
      <c r="G176" s="278">
        <v>0</v>
      </c>
      <c r="H176" s="278">
        <v>0</v>
      </c>
      <c r="I176" s="278">
        <v>4</v>
      </c>
      <c r="J176" s="278">
        <v>0</v>
      </c>
      <c r="K176" s="278">
        <v>0</v>
      </c>
      <c r="L176" s="278">
        <v>0</v>
      </c>
      <c r="M176" s="581">
        <f t="shared" si="8"/>
        <v>97</v>
      </c>
      <c r="N176" s="278">
        <v>26</v>
      </c>
      <c r="O176" s="582">
        <f t="shared" si="6"/>
        <v>123</v>
      </c>
      <c r="P176" s="338">
        <v>4</v>
      </c>
      <c r="Q176" s="285">
        <v>24</v>
      </c>
      <c r="R176" s="836">
        <f t="shared" si="7"/>
        <v>28</v>
      </c>
      <c r="S176" s="591">
        <f t="shared" si="2"/>
        <v>210</v>
      </c>
      <c r="T176" s="591">
        <f t="shared" si="3"/>
        <v>1346</v>
      </c>
      <c r="U176" s="591">
        <f t="shared" si="4"/>
        <v>1556</v>
      </c>
      <c r="V176" s="841">
        <v>62</v>
      </c>
      <c r="W176" s="846">
        <v>31</v>
      </c>
      <c r="X176" s="252"/>
      <c r="Y176" s="252"/>
      <c r="Z176" s="252"/>
      <c r="AA176" s="252"/>
      <c r="AB176" s="252"/>
      <c r="AC176" s="252"/>
      <c r="AD176" s="252"/>
      <c r="AE176" s="252"/>
      <c r="AF176" s="252"/>
      <c r="AG176" s="252"/>
    </row>
    <row r="177" spans="1:33" s="251" customFormat="1" ht="24" customHeight="1">
      <c r="A177" s="819" t="s">
        <v>296</v>
      </c>
      <c r="B177" s="824">
        <v>285</v>
      </c>
      <c r="C177" s="601">
        <v>69</v>
      </c>
      <c r="D177" s="825">
        <f t="shared" si="5"/>
        <v>354</v>
      </c>
      <c r="E177" s="278">
        <v>0</v>
      </c>
      <c r="F177" s="278">
        <v>9</v>
      </c>
      <c r="G177" s="278">
        <v>0</v>
      </c>
      <c r="H177" s="278">
        <v>0</v>
      </c>
      <c r="I177" s="278">
        <v>0</v>
      </c>
      <c r="J177" s="278">
        <v>0</v>
      </c>
      <c r="K177" s="278">
        <v>0</v>
      </c>
      <c r="L177" s="278">
        <v>0</v>
      </c>
      <c r="M177" s="581">
        <f t="shared" si="8"/>
        <v>9</v>
      </c>
      <c r="N177" s="278">
        <v>0</v>
      </c>
      <c r="O177" s="582">
        <f t="shared" si="6"/>
        <v>9</v>
      </c>
      <c r="P177" s="338">
        <v>0</v>
      </c>
      <c r="Q177" s="285">
        <v>1</v>
      </c>
      <c r="R177" s="836">
        <f>SUM(P177:Q177)</f>
        <v>1</v>
      </c>
      <c r="S177" s="591">
        <f>B177-M177-P177</f>
        <v>276</v>
      </c>
      <c r="T177" s="591">
        <f t="shared" si="3"/>
        <v>68</v>
      </c>
      <c r="U177" s="591">
        <f t="shared" si="4"/>
        <v>344</v>
      </c>
      <c r="V177" s="842">
        <v>47</v>
      </c>
      <c r="W177" s="847">
        <v>9</v>
      </c>
      <c r="X177" s="252"/>
      <c r="Y177" s="252"/>
      <c r="Z177" s="252"/>
      <c r="AA177" s="252"/>
      <c r="AB177" s="252"/>
      <c r="AC177" s="252"/>
      <c r="AD177" s="252"/>
      <c r="AE177" s="252"/>
      <c r="AF177" s="252"/>
      <c r="AG177" s="252"/>
    </row>
    <row r="178" spans="1:33" s="251" customFormat="1" ht="24" customHeight="1">
      <c r="A178" s="819" t="s">
        <v>301</v>
      </c>
      <c r="B178" s="824">
        <v>508</v>
      </c>
      <c r="C178" s="601">
        <v>757</v>
      </c>
      <c r="D178" s="825">
        <f t="shared" si="5"/>
        <v>1265</v>
      </c>
      <c r="E178" s="278">
        <v>2</v>
      </c>
      <c r="F178" s="278">
        <v>15</v>
      </c>
      <c r="G178" s="278">
        <v>0</v>
      </c>
      <c r="H178" s="278">
        <v>0</v>
      </c>
      <c r="I178" s="278">
        <v>0</v>
      </c>
      <c r="J178" s="278">
        <v>0</v>
      </c>
      <c r="K178" s="278">
        <v>0</v>
      </c>
      <c r="L178" s="278">
        <v>0</v>
      </c>
      <c r="M178" s="581">
        <f t="shared" si="8"/>
        <v>17</v>
      </c>
      <c r="N178" s="278">
        <v>89</v>
      </c>
      <c r="O178" s="582">
        <f t="shared" si="6"/>
        <v>106</v>
      </c>
      <c r="P178" s="338">
        <v>5</v>
      </c>
      <c r="Q178" s="285">
        <v>17</v>
      </c>
      <c r="R178" s="836">
        <f t="shared" si="7"/>
        <v>22</v>
      </c>
      <c r="S178" s="591">
        <f>B178-M178-P178</f>
        <v>486</v>
      </c>
      <c r="T178" s="591">
        <f>C178-N178-Q178</f>
        <v>651</v>
      </c>
      <c r="U178" s="591">
        <f t="shared" si="4"/>
        <v>1137</v>
      </c>
      <c r="V178" s="842">
        <v>124</v>
      </c>
      <c r="W178" s="847">
        <v>24</v>
      </c>
      <c r="X178" s="252"/>
      <c r="Y178" s="252"/>
      <c r="Z178" s="252"/>
      <c r="AA178" s="252"/>
      <c r="AB178" s="252"/>
      <c r="AC178" s="252"/>
      <c r="AD178" s="252"/>
      <c r="AE178" s="252"/>
      <c r="AF178" s="252"/>
      <c r="AG178" s="252"/>
    </row>
    <row r="179" spans="1:33" s="251" customFormat="1" ht="24" customHeight="1">
      <c r="A179" s="820" t="s">
        <v>217</v>
      </c>
      <c r="B179" s="600">
        <v>155</v>
      </c>
      <c r="C179" s="601">
        <v>132</v>
      </c>
      <c r="D179" s="825">
        <f t="shared" si="5"/>
        <v>287</v>
      </c>
      <c r="E179" s="278">
        <v>3</v>
      </c>
      <c r="F179" s="278">
        <v>9</v>
      </c>
      <c r="G179" s="278">
        <v>0</v>
      </c>
      <c r="H179" s="278">
        <v>0</v>
      </c>
      <c r="I179" s="278">
        <v>0</v>
      </c>
      <c r="J179" s="278">
        <v>0</v>
      </c>
      <c r="K179" s="278">
        <v>0</v>
      </c>
      <c r="L179" s="278">
        <v>0</v>
      </c>
      <c r="M179" s="581">
        <f t="shared" si="8"/>
        <v>12</v>
      </c>
      <c r="N179" s="278">
        <v>1</v>
      </c>
      <c r="O179" s="833">
        <f t="shared" si="6"/>
        <v>13</v>
      </c>
      <c r="P179" s="336">
        <v>2</v>
      </c>
      <c r="Q179" s="285">
        <v>0</v>
      </c>
      <c r="R179" s="836">
        <f t="shared" si="7"/>
        <v>2</v>
      </c>
      <c r="S179" s="591">
        <f t="shared" si="2"/>
        <v>141</v>
      </c>
      <c r="T179" s="591">
        <f t="shared" si="3"/>
        <v>131</v>
      </c>
      <c r="U179" s="591">
        <f t="shared" ref="U179:U184" si="9">+S179+T179</f>
        <v>272</v>
      </c>
      <c r="V179" s="842">
        <v>43</v>
      </c>
      <c r="W179" s="847">
        <v>16</v>
      </c>
      <c r="X179" s="252"/>
      <c r="Y179" s="252"/>
      <c r="Z179" s="252"/>
      <c r="AA179" s="252"/>
      <c r="AB179" s="252"/>
      <c r="AC179" s="252"/>
      <c r="AD179" s="252"/>
      <c r="AE179" s="252"/>
      <c r="AF179" s="252"/>
      <c r="AG179" s="252"/>
    </row>
    <row r="180" spans="1:33" s="251" customFormat="1" ht="24" customHeight="1">
      <c r="A180" s="821" t="s">
        <v>271</v>
      </c>
      <c r="B180" s="600">
        <v>106</v>
      </c>
      <c r="C180" s="601">
        <v>271</v>
      </c>
      <c r="D180" s="825">
        <f t="shared" si="5"/>
        <v>377</v>
      </c>
      <c r="E180" s="278">
        <v>6</v>
      </c>
      <c r="F180" s="278">
        <v>33</v>
      </c>
      <c r="G180" s="278">
        <v>0</v>
      </c>
      <c r="H180" s="278">
        <v>0</v>
      </c>
      <c r="I180" s="278">
        <v>2</v>
      </c>
      <c r="J180" s="278">
        <v>0</v>
      </c>
      <c r="K180" s="278">
        <v>0</v>
      </c>
      <c r="L180" s="278">
        <v>0</v>
      </c>
      <c r="M180" s="581">
        <f t="shared" si="8"/>
        <v>41</v>
      </c>
      <c r="N180" s="278">
        <v>3</v>
      </c>
      <c r="O180" s="833">
        <f t="shared" si="6"/>
        <v>44</v>
      </c>
      <c r="P180" s="336">
        <v>1</v>
      </c>
      <c r="Q180" s="285">
        <v>0</v>
      </c>
      <c r="R180" s="836">
        <f t="shared" si="7"/>
        <v>1</v>
      </c>
      <c r="S180" s="591">
        <f t="shared" si="2"/>
        <v>64</v>
      </c>
      <c r="T180" s="591">
        <f t="shared" si="3"/>
        <v>268</v>
      </c>
      <c r="U180" s="591">
        <f t="shared" si="9"/>
        <v>332</v>
      </c>
      <c r="V180" s="841">
        <v>14</v>
      </c>
      <c r="W180" s="846">
        <v>2</v>
      </c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</row>
    <row r="181" spans="1:33" s="251" customFormat="1" ht="24" customHeight="1">
      <c r="A181" s="820" t="s">
        <v>216</v>
      </c>
      <c r="B181" s="600">
        <v>52</v>
      </c>
      <c r="C181" s="601">
        <v>210</v>
      </c>
      <c r="D181" s="825">
        <f t="shared" si="5"/>
        <v>262</v>
      </c>
      <c r="E181" s="278">
        <v>0</v>
      </c>
      <c r="F181" s="278">
        <v>12</v>
      </c>
      <c r="G181" s="278">
        <v>0</v>
      </c>
      <c r="H181" s="278">
        <v>0</v>
      </c>
      <c r="I181" s="278">
        <v>0</v>
      </c>
      <c r="J181" s="278">
        <v>0</v>
      </c>
      <c r="K181" s="278">
        <v>0</v>
      </c>
      <c r="L181" s="278">
        <v>0</v>
      </c>
      <c r="M181" s="581">
        <f t="shared" si="8"/>
        <v>12</v>
      </c>
      <c r="N181" s="278">
        <v>19</v>
      </c>
      <c r="O181" s="833">
        <f t="shared" si="6"/>
        <v>31</v>
      </c>
      <c r="P181" s="336">
        <v>2</v>
      </c>
      <c r="Q181" s="285">
        <v>0</v>
      </c>
      <c r="R181" s="836">
        <f t="shared" si="7"/>
        <v>2</v>
      </c>
      <c r="S181" s="591">
        <f t="shared" si="2"/>
        <v>38</v>
      </c>
      <c r="T181" s="591">
        <f t="shared" si="3"/>
        <v>191</v>
      </c>
      <c r="U181" s="591">
        <f t="shared" si="9"/>
        <v>229</v>
      </c>
      <c r="V181" s="842">
        <v>22</v>
      </c>
      <c r="W181" s="847">
        <v>24</v>
      </c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</row>
    <row r="182" spans="1:33" s="251" customFormat="1" ht="24" customHeight="1">
      <c r="A182" s="820" t="s">
        <v>277</v>
      </c>
      <c r="B182" s="600">
        <v>291</v>
      </c>
      <c r="C182" s="601">
        <v>354</v>
      </c>
      <c r="D182" s="825">
        <f t="shared" si="5"/>
        <v>645</v>
      </c>
      <c r="E182" s="278">
        <v>3</v>
      </c>
      <c r="F182" s="278">
        <v>17</v>
      </c>
      <c r="G182" s="278">
        <v>0</v>
      </c>
      <c r="H182" s="278">
        <v>0</v>
      </c>
      <c r="I182" s="278">
        <v>0</v>
      </c>
      <c r="J182" s="278">
        <v>1</v>
      </c>
      <c r="K182" s="278">
        <v>0</v>
      </c>
      <c r="L182" s="278">
        <v>0</v>
      </c>
      <c r="M182" s="581">
        <f t="shared" si="8"/>
        <v>21</v>
      </c>
      <c r="N182" s="278">
        <v>3</v>
      </c>
      <c r="O182" s="833">
        <f t="shared" si="6"/>
        <v>24</v>
      </c>
      <c r="P182" s="336">
        <v>2</v>
      </c>
      <c r="Q182" s="285">
        <v>0</v>
      </c>
      <c r="R182" s="836">
        <f t="shared" si="7"/>
        <v>2</v>
      </c>
      <c r="S182" s="591">
        <f t="shared" si="2"/>
        <v>268</v>
      </c>
      <c r="T182" s="591">
        <f t="shared" si="3"/>
        <v>351</v>
      </c>
      <c r="U182" s="591">
        <f t="shared" si="9"/>
        <v>619</v>
      </c>
      <c r="V182" s="842">
        <v>54</v>
      </c>
      <c r="W182" s="847">
        <v>22</v>
      </c>
      <c r="Y182" s="252"/>
      <c r="Z182" s="252"/>
      <c r="AA182" s="252"/>
      <c r="AB182" s="252"/>
      <c r="AC182" s="252"/>
      <c r="AD182" s="252"/>
      <c r="AE182" s="252"/>
      <c r="AF182" s="252"/>
      <c r="AG182" s="252"/>
    </row>
    <row r="183" spans="1:33" s="251" customFormat="1" ht="24" customHeight="1">
      <c r="A183" s="821" t="s">
        <v>224</v>
      </c>
      <c r="B183" s="600">
        <v>202</v>
      </c>
      <c r="C183" s="601">
        <v>315</v>
      </c>
      <c r="D183" s="825">
        <f t="shared" si="5"/>
        <v>517</v>
      </c>
      <c r="E183" s="278">
        <v>5</v>
      </c>
      <c r="F183" s="278">
        <v>24</v>
      </c>
      <c r="G183" s="278">
        <v>0</v>
      </c>
      <c r="H183" s="278">
        <v>0</v>
      </c>
      <c r="I183" s="278">
        <v>2</v>
      </c>
      <c r="J183" s="278">
        <v>0</v>
      </c>
      <c r="K183" s="278">
        <v>0</v>
      </c>
      <c r="L183" s="278">
        <v>0</v>
      </c>
      <c r="M183" s="581">
        <f t="shared" si="8"/>
        <v>31</v>
      </c>
      <c r="N183" s="278">
        <v>2</v>
      </c>
      <c r="O183" s="833">
        <f t="shared" si="6"/>
        <v>33</v>
      </c>
      <c r="P183" s="336">
        <v>0</v>
      </c>
      <c r="Q183" s="285">
        <v>1</v>
      </c>
      <c r="R183" s="836">
        <f t="shared" si="7"/>
        <v>1</v>
      </c>
      <c r="S183" s="591">
        <f t="shared" si="2"/>
        <v>171</v>
      </c>
      <c r="T183" s="591">
        <f t="shared" si="3"/>
        <v>312</v>
      </c>
      <c r="U183" s="591">
        <f t="shared" si="9"/>
        <v>483</v>
      </c>
      <c r="V183" s="841">
        <v>36</v>
      </c>
      <c r="W183" s="846">
        <v>22</v>
      </c>
      <c r="X183" s="252"/>
      <c r="Y183" s="252"/>
      <c r="Z183" s="252"/>
      <c r="AA183" s="252"/>
      <c r="AB183" s="252"/>
      <c r="AC183" s="252"/>
      <c r="AD183" s="252"/>
      <c r="AE183" s="252"/>
      <c r="AF183" s="252"/>
      <c r="AG183" s="252"/>
    </row>
    <row r="184" spans="1:33" s="251" customFormat="1" ht="24" customHeight="1">
      <c r="A184" s="821" t="s">
        <v>218</v>
      </c>
      <c r="B184" s="600">
        <v>233</v>
      </c>
      <c r="C184" s="601">
        <v>196</v>
      </c>
      <c r="D184" s="825">
        <f t="shared" si="5"/>
        <v>429</v>
      </c>
      <c r="E184" s="278">
        <v>0</v>
      </c>
      <c r="F184" s="278">
        <v>38</v>
      </c>
      <c r="G184" s="278">
        <v>0</v>
      </c>
      <c r="H184" s="278">
        <v>0</v>
      </c>
      <c r="I184" s="278">
        <v>1</v>
      </c>
      <c r="J184" s="278">
        <v>0</v>
      </c>
      <c r="K184" s="278">
        <v>0</v>
      </c>
      <c r="L184" s="278">
        <v>0</v>
      </c>
      <c r="M184" s="581">
        <f t="shared" si="8"/>
        <v>39</v>
      </c>
      <c r="N184" s="278">
        <v>9</v>
      </c>
      <c r="O184" s="833">
        <f>SUM(M184:N184)</f>
        <v>48</v>
      </c>
      <c r="P184" s="336">
        <v>0</v>
      </c>
      <c r="Q184" s="285">
        <v>0</v>
      </c>
      <c r="R184" s="836">
        <f>SUM(P184:Q184)</f>
        <v>0</v>
      </c>
      <c r="S184" s="591">
        <f t="shared" si="2"/>
        <v>194</v>
      </c>
      <c r="T184" s="591">
        <f t="shared" si="3"/>
        <v>187</v>
      </c>
      <c r="U184" s="591">
        <f t="shared" si="9"/>
        <v>381</v>
      </c>
      <c r="V184" s="841">
        <v>44</v>
      </c>
      <c r="W184" s="846">
        <v>38</v>
      </c>
      <c r="X184" s="252"/>
      <c r="Y184" s="252"/>
      <c r="Z184" s="252"/>
      <c r="AA184" s="252"/>
      <c r="AB184" s="252"/>
      <c r="AC184" s="252"/>
      <c r="AD184" s="252"/>
      <c r="AE184" s="252"/>
      <c r="AF184" s="252"/>
      <c r="AG184" s="252"/>
    </row>
    <row r="185" spans="1:33" s="251" customFormat="1" ht="24" customHeight="1">
      <c r="A185" s="820" t="s">
        <v>278</v>
      </c>
      <c r="B185" s="600">
        <v>221</v>
      </c>
      <c r="C185" s="601">
        <v>187</v>
      </c>
      <c r="D185" s="825">
        <f t="shared" si="5"/>
        <v>408</v>
      </c>
      <c r="E185" s="278">
        <v>5</v>
      </c>
      <c r="F185" s="278">
        <v>34</v>
      </c>
      <c r="G185" s="278">
        <v>0</v>
      </c>
      <c r="H185" s="278">
        <v>0</v>
      </c>
      <c r="I185" s="278">
        <v>2</v>
      </c>
      <c r="J185" s="278">
        <v>0</v>
      </c>
      <c r="K185" s="278">
        <v>0</v>
      </c>
      <c r="L185" s="278">
        <v>0</v>
      </c>
      <c r="M185" s="581">
        <f t="shared" si="8"/>
        <v>41</v>
      </c>
      <c r="N185" s="278">
        <v>4</v>
      </c>
      <c r="O185" s="833">
        <f t="shared" si="6"/>
        <v>45</v>
      </c>
      <c r="P185" s="336">
        <v>1</v>
      </c>
      <c r="Q185" s="285">
        <v>1</v>
      </c>
      <c r="R185" s="836">
        <f t="shared" si="7"/>
        <v>2</v>
      </c>
      <c r="S185" s="591">
        <f t="shared" si="2"/>
        <v>179</v>
      </c>
      <c r="T185" s="591">
        <f t="shared" si="3"/>
        <v>182</v>
      </c>
      <c r="U185" s="591">
        <f>+S185+T185</f>
        <v>361</v>
      </c>
      <c r="V185" s="842">
        <v>61</v>
      </c>
      <c r="W185" s="847">
        <v>47</v>
      </c>
      <c r="X185" s="252"/>
      <c r="Y185" s="252"/>
      <c r="Z185" s="252"/>
      <c r="AA185" s="252"/>
      <c r="AB185" s="252"/>
      <c r="AC185" s="252"/>
      <c r="AD185" s="252"/>
      <c r="AE185" s="252"/>
      <c r="AF185" s="252"/>
      <c r="AG185" s="252"/>
    </row>
    <row r="186" spans="1:33" s="251" customFormat="1" ht="24" customHeight="1">
      <c r="A186" s="821" t="s">
        <v>219</v>
      </c>
      <c r="B186" s="600">
        <v>108</v>
      </c>
      <c r="C186" s="601">
        <v>260</v>
      </c>
      <c r="D186" s="825">
        <f t="shared" si="5"/>
        <v>368</v>
      </c>
      <c r="E186" s="278">
        <v>3</v>
      </c>
      <c r="F186" s="278">
        <v>13</v>
      </c>
      <c r="G186" s="278">
        <v>0</v>
      </c>
      <c r="H186" s="278">
        <v>0</v>
      </c>
      <c r="I186" s="278">
        <v>0</v>
      </c>
      <c r="J186" s="278">
        <v>0</v>
      </c>
      <c r="K186" s="278">
        <v>0</v>
      </c>
      <c r="L186" s="278">
        <v>0</v>
      </c>
      <c r="M186" s="581">
        <f t="shared" si="8"/>
        <v>16</v>
      </c>
      <c r="N186" s="278">
        <v>8</v>
      </c>
      <c r="O186" s="833">
        <f>SUM(M186:N186)</f>
        <v>24</v>
      </c>
      <c r="P186" s="336">
        <v>1</v>
      </c>
      <c r="Q186" s="285">
        <v>7</v>
      </c>
      <c r="R186" s="836">
        <f t="shared" si="7"/>
        <v>8</v>
      </c>
      <c r="S186" s="591">
        <f t="shared" si="2"/>
        <v>91</v>
      </c>
      <c r="T186" s="591">
        <f t="shared" si="3"/>
        <v>245</v>
      </c>
      <c r="U186" s="591">
        <f>+S186+T186</f>
        <v>336</v>
      </c>
      <c r="V186" s="841">
        <v>30</v>
      </c>
      <c r="W186" s="846">
        <v>19</v>
      </c>
      <c r="X186" s="252"/>
      <c r="Y186" s="252"/>
      <c r="Z186" s="252"/>
      <c r="AA186" s="252"/>
      <c r="AB186" s="252"/>
      <c r="AC186" s="252"/>
      <c r="AD186" s="252"/>
      <c r="AE186" s="252"/>
      <c r="AF186" s="252"/>
      <c r="AG186" s="252"/>
    </row>
    <row r="187" spans="1:33" s="251" customFormat="1" ht="24" customHeight="1" thickBot="1">
      <c r="A187" s="822" t="s">
        <v>247</v>
      </c>
      <c r="B187" s="826">
        <v>85</v>
      </c>
      <c r="C187" s="554">
        <v>154</v>
      </c>
      <c r="D187" s="827">
        <f t="shared" si="5"/>
        <v>239</v>
      </c>
      <c r="E187" s="280">
        <v>0</v>
      </c>
      <c r="F187" s="280">
        <v>17</v>
      </c>
      <c r="G187" s="280">
        <v>0</v>
      </c>
      <c r="H187" s="280">
        <v>0</v>
      </c>
      <c r="I187" s="280">
        <v>0</v>
      </c>
      <c r="J187" s="280">
        <v>0</v>
      </c>
      <c r="K187" s="280">
        <v>0</v>
      </c>
      <c r="L187" s="280">
        <v>0</v>
      </c>
      <c r="M187" s="581">
        <f t="shared" si="8"/>
        <v>17</v>
      </c>
      <c r="N187" s="280">
        <v>0</v>
      </c>
      <c r="O187" s="834">
        <f t="shared" si="6"/>
        <v>17</v>
      </c>
      <c r="P187" s="339">
        <v>1</v>
      </c>
      <c r="Q187" s="330">
        <v>0</v>
      </c>
      <c r="R187" s="563">
        <f t="shared" si="7"/>
        <v>1</v>
      </c>
      <c r="S187" s="541">
        <f t="shared" si="2"/>
        <v>67</v>
      </c>
      <c r="T187" s="541">
        <f t="shared" si="3"/>
        <v>154</v>
      </c>
      <c r="U187" s="541">
        <f>+S187+T187</f>
        <v>221</v>
      </c>
      <c r="V187" s="843">
        <v>29</v>
      </c>
      <c r="W187" s="848">
        <v>7</v>
      </c>
      <c r="X187" s="252"/>
      <c r="Y187" s="252"/>
      <c r="Z187" s="252"/>
      <c r="AA187" s="252"/>
      <c r="AB187" s="252"/>
      <c r="AC187" s="252"/>
      <c r="AD187" s="252"/>
      <c r="AE187" s="252"/>
      <c r="AF187" s="252"/>
      <c r="AG187" s="252"/>
    </row>
    <row r="188" spans="1:33" s="43" customFormat="1" ht="12.75" customHeight="1">
      <c r="A188" s="994" t="s">
        <v>340</v>
      </c>
      <c r="B188" s="994"/>
      <c r="C188" s="994"/>
      <c r="D188" s="994"/>
      <c r="E188" s="994"/>
      <c r="F188" s="994"/>
      <c r="G188" s="994"/>
      <c r="H188" s="994"/>
      <c r="I188" s="994"/>
      <c r="J188" s="994"/>
      <c r="K188" s="994"/>
      <c r="L188" s="994"/>
      <c r="M188" s="994"/>
      <c r="N188" s="994"/>
      <c r="O188" s="994"/>
      <c r="P188" s="994"/>
      <c r="Q188" s="994"/>
      <c r="R188" s="994"/>
      <c r="S188" s="994"/>
      <c r="T188" s="994"/>
      <c r="U188" s="994"/>
      <c r="V188" s="317"/>
      <c r="W188" s="44"/>
      <c r="X188" s="44"/>
      <c r="Y188" s="44"/>
      <c r="Z188" s="44"/>
      <c r="AA188" s="44"/>
      <c r="AB188" s="44"/>
      <c r="AC188" s="44"/>
      <c r="AD188" s="44"/>
      <c r="AE188" s="44"/>
    </row>
    <row r="189" spans="1:33" s="43" customFormat="1" ht="10.5" customHeight="1">
      <c r="A189" s="316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T189" s="44"/>
      <c r="U189" s="44"/>
      <c r="V189" s="250"/>
      <c r="W189" s="250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</row>
    <row r="190" spans="1:33" s="43" customFormat="1" ht="10.5" customHeight="1">
      <c r="A190" s="312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T190" s="44"/>
      <c r="U190" s="44"/>
      <c r="V190" s="250"/>
      <c r="W190" s="250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</row>
    <row r="191" spans="1:33" s="43" customFormat="1" ht="10.5" customHeight="1">
      <c r="A191" s="312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T191" s="44"/>
      <c r="U191" s="44"/>
      <c r="V191" s="250"/>
      <c r="W191" s="250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</row>
    <row r="192" spans="1:33" s="43" customFormat="1" ht="10.5" customHeight="1">
      <c r="A192" s="312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T192" s="44"/>
      <c r="U192" s="44"/>
      <c r="V192" s="250"/>
      <c r="W192" s="250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</row>
    <row r="193" spans="1:33" s="43" customFormat="1" ht="10.5" customHeight="1">
      <c r="A193" s="312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T193" s="44"/>
      <c r="U193" s="44"/>
      <c r="V193" s="250"/>
      <c r="W193" s="250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</row>
    <row r="194" spans="1:33" s="43" customFormat="1" ht="10.5" customHeight="1">
      <c r="A194" s="312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T194" s="44"/>
      <c r="U194" s="44"/>
      <c r="V194" s="250"/>
      <c r="W194" s="250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</row>
    <row r="195" spans="1:33" s="43" customFormat="1" ht="10.5" customHeight="1">
      <c r="A195" s="312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T195" s="44"/>
      <c r="U195" s="44"/>
      <c r="V195" s="250"/>
      <c r="W195" s="250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</row>
    <row r="196" spans="1:33" s="43" customFormat="1" ht="10.5" customHeight="1">
      <c r="A196" s="312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T196" s="44"/>
      <c r="U196" s="44"/>
      <c r="V196" s="250"/>
      <c r="W196" s="250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</row>
    <row r="197" spans="1:33" s="43" customFormat="1" ht="10.5" customHeight="1">
      <c r="A197" s="312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T197" s="44"/>
      <c r="U197" s="44"/>
      <c r="V197" s="250"/>
      <c r="W197" s="250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</row>
    <row r="198" spans="1:33" s="43" customFormat="1" ht="10.5" customHeight="1">
      <c r="A198" s="312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T198" s="44"/>
      <c r="U198" s="44"/>
      <c r="V198" s="250"/>
      <c r="W198" s="250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</row>
    <row r="199" spans="1:33" s="43" customFormat="1" ht="10.5" customHeight="1">
      <c r="A199" s="312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T199" s="44"/>
      <c r="U199" s="44"/>
      <c r="V199" s="250"/>
      <c r="W199" s="250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</row>
    <row r="200" spans="1:33" s="43" customFormat="1" ht="10.5" customHeight="1">
      <c r="A200" s="312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T200" s="44"/>
      <c r="U200" s="44"/>
      <c r="V200" s="250"/>
      <c r="W200" s="250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</row>
    <row r="201" spans="1:33" s="43" customFormat="1" ht="10.5" customHeight="1">
      <c r="A201" s="312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T201" s="44"/>
      <c r="U201" s="44"/>
      <c r="V201" s="250"/>
      <c r="W201" s="250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</row>
    <row r="202" spans="1:33" s="43" customFormat="1" ht="10.5" customHeight="1">
      <c r="A202" s="312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T202" s="44"/>
      <c r="U202" s="44"/>
      <c r="V202" s="250"/>
      <c r="W202" s="250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</row>
    <row r="203" spans="1:33" s="43" customFormat="1" ht="10.5" customHeight="1">
      <c r="A203" s="312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T203" s="44"/>
      <c r="U203" s="44"/>
      <c r="V203" s="250"/>
      <c r="W203" s="250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</row>
    <row r="204" spans="1:33" s="43" customFormat="1" ht="10.5" customHeight="1">
      <c r="A204" s="312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T204" s="44"/>
      <c r="U204" s="44"/>
      <c r="V204" s="250"/>
      <c r="W204" s="250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</row>
    <row r="205" spans="1:33" s="43" customFormat="1" ht="10.5" customHeight="1">
      <c r="A205" s="312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T205" s="44"/>
      <c r="U205" s="44"/>
      <c r="V205" s="250"/>
      <c r="W205" s="250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</row>
    <row r="206" spans="1:33" s="43" customFormat="1" ht="10.5" customHeight="1">
      <c r="A206" s="312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T206" s="44"/>
      <c r="U206" s="44"/>
      <c r="V206" s="250"/>
      <c r="W206" s="250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</row>
    <row r="207" spans="1:33" s="43" customFormat="1" ht="10.5" customHeight="1">
      <c r="A207" s="312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T207" s="44"/>
      <c r="U207" s="44"/>
      <c r="V207" s="250"/>
      <c r="W207" s="250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</row>
    <row r="208" spans="1:33" s="43" customFormat="1" ht="10.5" customHeight="1">
      <c r="A208" s="312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T208" s="44"/>
      <c r="U208" s="44"/>
      <c r="V208" s="250"/>
      <c r="W208" s="250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</row>
    <row r="209" spans="1:33" s="43" customFormat="1" ht="10.5" customHeight="1">
      <c r="A209" s="312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T209" s="44"/>
      <c r="U209" s="44"/>
      <c r="V209" s="250"/>
      <c r="W209" s="250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</row>
    <row r="210" spans="1:33" s="43" customFormat="1" ht="10.5" customHeight="1">
      <c r="A210" s="312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T210" s="44"/>
      <c r="U210" s="44"/>
      <c r="V210" s="250"/>
      <c r="W210" s="250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</row>
    <row r="211" spans="1:33" s="43" customFormat="1" ht="10.5" customHeight="1">
      <c r="A211" s="312"/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T211" s="44"/>
      <c r="U211" s="44"/>
      <c r="V211" s="250"/>
      <c r="W211" s="250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</row>
    <row r="212" spans="1:33" s="43" customFormat="1" ht="10.5" customHeight="1">
      <c r="A212" s="312"/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T212" s="44"/>
      <c r="U212" s="44"/>
      <c r="V212" s="250"/>
      <c r="W212" s="250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</row>
    <row r="213" spans="1:33" s="43" customFormat="1" ht="10.5" customHeight="1">
      <c r="A213" s="312"/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T213" s="44"/>
      <c r="U213" s="44"/>
      <c r="V213" s="250"/>
      <c r="W213" s="250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</row>
    <row r="214" spans="1:33" s="43" customFormat="1" ht="10.5" customHeight="1">
      <c r="A214" s="312"/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T214" s="44"/>
      <c r="U214" s="44"/>
      <c r="V214" s="250"/>
      <c r="W214" s="250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</row>
    <row r="215" spans="1:33" s="43" customFormat="1" ht="10.5" customHeight="1">
      <c r="A215" s="312"/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T215" s="44"/>
      <c r="U215" s="44"/>
      <c r="V215" s="250"/>
      <c r="W215" s="250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</row>
    <row r="216" spans="1:33" s="43" customFormat="1" ht="10.5" customHeight="1">
      <c r="A216" s="312"/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T216" s="44"/>
      <c r="U216" s="44"/>
      <c r="V216" s="250"/>
      <c r="W216" s="250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</row>
    <row r="217" spans="1:33" s="43" customFormat="1" ht="10.5" customHeight="1">
      <c r="A217" s="312"/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T217" s="44"/>
      <c r="U217" s="44"/>
      <c r="V217" s="250"/>
      <c r="W217" s="250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</row>
    <row r="218" spans="1:33" s="43" customFormat="1" ht="10.5" customHeight="1">
      <c r="A218" s="312"/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T218" s="44"/>
      <c r="U218" s="44"/>
      <c r="V218" s="250"/>
      <c r="W218" s="250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</row>
    <row r="219" spans="1:33" s="43" customFormat="1" ht="4.5" customHeight="1">
      <c r="A219" s="312"/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T219" s="44"/>
      <c r="U219" s="44"/>
      <c r="V219" s="250"/>
      <c r="W219" s="250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</row>
    <row r="220" spans="1:33" s="43" customFormat="1" ht="10.5" customHeight="1">
      <c r="A220" s="312"/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T220" s="44"/>
      <c r="U220" s="44"/>
      <c r="V220" s="250"/>
      <c r="W220" s="250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</row>
    <row r="221" spans="1:33" s="43" customFormat="1" ht="10.5" customHeight="1">
      <c r="A221" s="312"/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T221" s="44"/>
      <c r="U221" s="44"/>
      <c r="V221" s="250"/>
      <c r="W221" s="250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</row>
    <row r="222" spans="1:33" s="43" customFormat="1" ht="10.5" customHeight="1">
      <c r="A222" s="312"/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T222" s="44"/>
      <c r="U222" s="44"/>
      <c r="V222" s="250"/>
      <c r="W222" s="250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</row>
    <row r="223" spans="1:33" s="43" customFormat="1" ht="10.5" customHeight="1">
      <c r="A223" s="312"/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T223" s="44"/>
      <c r="U223" s="44"/>
      <c r="V223" s="250"/>
      <c r="W223" s="250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</row>
    <row r="224" spans="1:33" s="43" customFormat="1" ht="10.5" customHeight="1">
      <c r="A224" s="312"/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T224" s="44"/>
      <c r="U224" s="44"/>
      <c r="V224" s="250"/>
      <c r="W224" s="250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</row>
    <row r="225" spans="1:33" s="43" customFormat="1" ht="10.5" customHeight="1">
      <c r="A225" s="312"/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T225" s="44"/>
      <c r="U225" s="44"/>
      <c r="V225" s="250"/>
      <c r="W225" s="250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</row>
    <row r="226" spans="1:33" s="43" customFormat="1" ht="10.5" customHeight="1">
      <c r="A226" s="312"/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T226" s="44"/>
      <c r="U226" s="44"/>
      <c r="V226" s="250"/>
      <c r="W226" s="250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</row>
    <row r="227" spans="1:33" s="43" customFormat="1" ht="10.5" customHeight="1">
      <c r="A227" s="312"/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T227" s="44"/>
      <c r="U227" s="44"/>
      <c r="V227" s="250"/>
      <c r="W227" s="250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</row>
    <row r="228" spans="1:33" s="43" customFormat="1" ht="10.5" customHeight="1">
      <c r="A228" s="312"/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T228" s="44"/>
      <c r="U228" s="44"/>
      <c r="V228" s="250"/>
      <c r="W228" s="250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</row>
    <row r="229" spans="1:33" s="43" customFormat="1" ht="10.5" customHeight="1">
      <c r="A229" s="312"/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T229" s="44"/>
      <c r="U229" s="44"/>
      <c r="V229" s="250"/>
      <c r="W229" s="250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</row>
    <row r="230" spans="1:33" s="43" customFormat="1" ht="10.5" customHeight="1">
      <c r="A230" s="312"/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T230" s="44"/>
      <c r="U230" s="44"/>
      <c r="V230" s="250"/>
      <c r="W230" s="250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</row>
    <row r="231" spans="1:33" s="43" customFormat="1" ht="10.5" customHeight="1">
      <c r="A231" s="312"/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T231" s="44"/>
      <c r="U231" s="44"/>
      <c r="V231" s="250"/>
      <c r="W231" s="250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</row>
    <row r="232" spans="1:33" s="43" customFormat="1" ht="10.5" customHeight="1">
      <c r="A232" s="312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T232" s="44"/>
      <c r="U232" s="44"/>
      <c r="V232" s="250"/>
      <c r="W232" s="250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</row>
    <row r="233" spans="1:33" s="43" customFormat="1" ht="10.5" customHeight="1">
      <c r="A233" s="312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T233" s="44"/>
      <c r="U233" s="44"/>
      <c r="V233" s="250"/>
      <c r="W233" s="250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</row>
    <row r="234" spans="1:33" s="43" customFormat="1" ht="10.5" customHeight="1">
      <c r="A234" s="312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T234" s="44"/>
      <c r="U234" s="44"/>
      <c r="V234" s="250"/>
      <c r="W234" s="250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</row>
    <row r="235" spans="1:33" s="43" customFormat="1" ht="10.5" customHeight="1">
      <c r="A235" s="312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T235" s="44"/>
      <c r="U235" s="44"/>
      <c r="V235" s="250"/>
      <c r="W235" s="250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</row>
    <row r="236" spans="1:33" s="43" customFormat="1" ht="10.5" customHeight="1">
      <c r="A236" s="312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T236" s="44"/>
      <c r="U236" s="44"/>
      <c r="V236" s="250"/>
      <c r="W236" s="250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</row>
    <row r="237" spans="1:33" s="43" customFormat="1" ht="10.5" customHeight="1">
      <c r="A237" s="312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T237" s="44"/>
      <c r="U237" s="44"/>
      <c r="V237" s="250"/>
      <c r="W237" s="250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</row>
    <row r="238" spans="1:33" s="43" customFormat="1" ht="10.5" customHeight="1">
      <c r="A238" s="312"/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T238" s="44"/>
      <c r="U238" s="44"/>
      <c r="V238" s="250"/>
      <c r="W238" s="250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</row>
    <row r="239" spans="1:33" s="43" customFormat="1" ht="10.5" customHeight="1">
      <c r="A239" s="312"/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T239" s="44"/>
      <c r="U239" s="44"/>
      <c r="V239" s="250"/>
      <c r="W239" s="250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</row>
    <row r="240" spans="1:33" s="43" customFormat="1" ht="19.5" customHeight="1">
      <c r="A240" s="312"/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T240" s="44"/>
      <c r="U240" s="44"/>
      <c r="V240" s="250"/>
      <c r="W240" s="250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</row>
    <row r="241" spans="1:33" s="255" customFormat="1" ht="19.5" customHeight="1">
      <c r="A241" s="1013" t="s">
        <v>334</v>
      </c>
      <c r="B241" s="1014"/>
      <c r="C241" s="1014"/>
      <c r="D241" s="1014"/>
      <c r="E241" s="1014"/>
      <c r="F241" s="1014"/>
      <c r="G241" s="1014"/>
      <c r="H241" s="1014"/>
      <c r="I241" s="1014"/>
      <c r="J241" s="1014"/>
      <c r="K241" s="1014"/>
      <c r="L241" s="1014"/>
      <c r="M241" s="1014"/>
      <c r="N241" s="1014"/>
      <c r="O241" s="1014"/>
      <c r="P241" s="1014"/>
      <c r="Q241" s="1014"/>
      <c r="R241" s="1014"/>
      <c r="S241" s="1014"/>
      <c r="T241" s="1014"/>
      <c r="U241" s="1014"/>
      <c r="V241" s="1014"/>
      <c r="W241" s="1015"/>
    </row>
    <row r="242" spans="1:33" ht="5.0999999999999996" customHeight="1" thickBo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V242" s="52"/>
      <c r="W242" s="52"/>
    </row>
    <row r="243" spans="1:33" ht="30.75" customHeight="1">
      <c r="A243" s="1026" t="s">
        <v>163</v>
      </c>
      <c r="B243" s="922" t="s">
        <v>49</v>
      </c>
      <c r="C243" s="918"/>
      <c r="D243" s="943" t="s">
        <v>174</v>
      </c>
      <c r="E243" s="1009" t="s">
        <v>184</v>
      </c>
      <c r="F243" s="1011" t="s">
        <v>176</v>
      </c>
      <c r="G243" s="1011" t="s">
        <v>177</v>
      </c>
      <c r="H243" s="1011" t="s">
        <v>178</v>
      </c>
      <c r="I243" s="1011" t="s">
        <v>185</v>
      </c>
      <c r="J243" s="1011" t="s">
        <v>161</v>
      </c>
      <c r="K243" s="1011"/>
      <c r="L243" s="1011"/>
      <c r="M243" s="1011" t="s">
        <v>183</v>
      </c>
      <c r="N243" s="1011"/>
      <c r="O243" s="1023" t="s">
        <v>155</v>
      </c>
      <c r="P243" s="939" t="s">
        <v>175</v>
      </c>
      <c r="Q243" s="940"/>
      <c r="R243" s="1019" t="s">
        <v>182</v>
      </c>
      <c r="S243" s="924" t="s">
        <v>164</v>
      </c>
      <c r="T243" s="925"/>
      <c r="U243" s="920" t="s">
        <v>305</v>
      </c>
      <c r="V243" s="1016" t="s">
        <v>230</v>
      </c>
      <c r="W243" s="1017"/>
    </row>
    <row r="244" spans="1:33" ht="50.25" customHeight="1">
      <c r="A244" s="1027"/>
      <c r="B244" s="622" t="s">
        <v>172</v>
      </c>
      <c r="C244" s="544" t="s">
        <v>154</v>
      </c>
      <c r="D244" s="1008"/>
      <c r="E244" s="1010"/>
      <c r="F244" s="1012"/>
      <c r="G244" s="1012"/>
      <c r="H244" s="1012"/>
      <c r="I244" s="1012"/>
      <c r="J244" s="276" t="s">
        <v>179</v>
      </c>
      <c r="K244" s="276" t="s">
        <v>180</v>
      </c>
      <c r="L244" s="276" t="s">
        <v>181</v>
      </c>
      <c r="M244" s="580" t="s">
        <v>172</v>
      </c>
      <c r="N244" s="276" t="s">
        <v>154</v>
      </c>
      <c r="O244" s="1024"/>
      <c r="P244" s="334" t="s">
        <v>172</v>
      </c>
      <c r="Q244" s="325" t="s">
        <v>154</v>
      </c>
      <c r="R244" s="1020"/>
      <c r="S244" s="531" t="s">
        <v>173</v>
      </c>
      <c r="T244" s="532" t="s">
        <v>154</v>
      </c>
      <c r="U244" s="921"/>
      <c r="V244" s="838" t="s">
        <v>231</v>
      </c>
      <c r="W244" s="812" t="s">
        <v>282</v>
      </c>
    </row>
    <row r="245" spans="1:33" ht="12.75" customHeight="1" thickBot="1">
      <c r="A245" s="1028"/>
      <c r="B245" s="624" t="s">
        <v>82</v>
      </c>
      <c r="C245" s="623" t="s">
        <v>165</v>
      </c>
      <c r="D245" s="623" t="s">
        <v>166</v>
      </c>
      <c r="E245" s="542" t="s">
        <v>87</v>
      </c>
      <c r="F245" s="543" t="s">
        <v>79</v>
      </c>
      <c r="G245" s="543" t="s">
        <v>80</v>
      </c>
      <c r="H245" s="543" t="s">
        <v>153</v>
      </c>
      <c r="I245" s="543" t="s">
        <v>160</v>
      </c>
      <c r="J245" s="543" t="s">
        <v>162</v>
      </c>
      <c r="K245" s="543" t="s">
        <v>83</v>
      </c>
      <c r="L245" s="543" t="s">
        <v>186</v>
      </c>
      <c r="M245" s="830" t="s">
        <v>187</v>
      </c>
      <c r="N245" s="543" t="s">
        <v>81</v>
      </c>
      <c r="O245" s="832" t="s">
        <v>188</v>
      </c>
      <c r="P245" s="337" t="s">
        <v>85</v>
      </c>
      <c r="Q245" s="327" t="s">
        <v>189</v>
      </c>
      <c r="R245" s="562" t="s">
        <v>190</v>
      </c>
      <c r="S245" s="533" t="s">
        <v>191</v>
      </c>
      <c r="T245" s="534" t="s">
        <v>192</v>
      </c>
      <c r="U245" s="714" t="s">
        <v>193</v>
      </c>
      <c r="V245" s="746" t="s">
        <v>85</v>
      </c>
      <c r="W245" s="815" t="s">
        <v>189</v>
      </c>
    </row>
    <row r="246" spans="1:33" ht="24" customHeight="1">
      <c r="A246" s="849" t="s">
        <v>225</v>
      </c>
      <c r="B246" s="851">
        <f>SUM(B247:B248)</f>
        <v>108</v>
      </c>
      <c r="C246" s="852">
        <f t="shared" ref="C246:R246" si="10">SUM(C247:C248)</f>
        <v>4</v>
      </c>
      <c r="D246" s="853">
        <f t="shared" si="10"/>
        <v>291</v>
      </c>
      <c r="E246" s="270">
        <f t="shared" si="10"/>
        <v>12</v>
      </c>
      <c r="F246" s="272">
        <f t="shared" si="10"/>
        <v>2</v>
      </c>
      <c r="G246" s="272">
        <f t="shared" si="10"/>
        <v>0</v>
      </c>
      <c r="H246" s="272">
        <f t="shared" si="10"/>
        <v>0</v>
      </c>
      <c r="I246" s="272">
        <f t="shared" si="10"/>
        <v>0</v>
      </c>
      <c r="J246" s="272">
        <f t="shared" si="10"/>
        <v>0</v>
      </c>
      <c r="K246" s="272">
        <f t="shared" si="10"/>
        <v>0</v>
      </c>
      <c r="L246" s="272">
        <f t="shared" si="10"/>
        <v>0</v>
      </c>
      <c r="M246" s="800">
        <f>SUM(M247:M248)</f>
        <v>14</v>
      </c>
      <c r="N246" s="272">
        <f t="shared" si="10"/>
        <v>0</v>
      </c>
      <c r="O246" s="855">
        <f t="shared" si="10"/>
        <v>14</v>
      </c>
      <c r="P246" s="340">
        <f t="shared" si="10"/>
        <v>0</v>
      </c>
      <c r="Q246" s="331">
        <f t="shared" si="10"/>
        <v>1</v>
      </c>
      <c r="R246" s="857">
        <f t="shared" si="10"/>
        <v>1</v>
      </c>
      <c r="S246" s="861">
        <f t="shared" ref="S246:T248" si="11">B246-M246-P246</f>
        <v>94</v>
      </c>
      <c r="T246" s="861">
        <f>SUM(T247:T248)</f>
        <v>3</v>
      </c>
      <c r="U246" s="384">
        <f>SUM(U247:U248)</f>
        <v>97</v>
      </c>
      <c r="V246" s="862">
        <f>SUM(V247:V248)</f>
        <v>72</v>
      </c>
      <c r="W246" s="860">
        <f>SUM(W247:W248)</f>
        <v>13</v>
      </c>
    </row>
    <row r="247" spans="1:33" s="251" customFormat="1" ht="24" customHeight="1">
      <c r="A247" s="821" t="s">
        <v>248</v>
      </c>
      <c r="B247" s="600">
        <v>93</v>
      </c>
      <c r="C247" s="601">
        <v>1</v>
      </c>
      <c r="D247" s="825">
        <v>273</v>
      </c>
      <c r="E247" s="278">
        <v>8</v>
      </c>
      <c r="F247" s="278">
        <v>1</v>
      </c>
      <c r="G247" s="278">
        <v>0</v>
      </c>
      <c r="H247" s="278">
        <v>0</v>
      </c>
      <c r="I247" s="278">
        <v>0</v>
      </c>
      <c r="J247" s="278">
        <v>0</v>
      </c>
      <c r="K247" s="278">
        <v>0</v>
      </c>
      <c r="L247" s="278">
        <v>0</v>
      </c>
      <c r="M247" s="581">
        <f>SUM(E247:L247)</f>
        <v>9</v>
      </c>
      <c r="N247" s="278">
        <v>0</v>
      </c>
      <c r="O247" s="833">
        <f>+N247+M247</f>
        <v>9</v>
      </c>
      <c r="P247" s="336">
        <v>0</v>
      </c>
      <c r="Q247" s="285">
        <v>1</v>
      </c>
      <c r="R247" s="836">
        <f>+P247+Q247</f>
        <v>1</v>
      </c>
      <c r="S247" s="591">
        <f t="shared" si="11"/>
        <v>84</v>
      </c>
      <c r="T247" s="591">
        <f t="shared" si="11"/>
        <v>0</v>
      </c>
      <c r="U247" s="591">
        <f>+S247+T247</f>
        <v>84</v>
      </c>
      <c r="V247" s="841">
        <v>44</v>
      </c>
      <c r="W247" s="846">
        <v>9</v>
      </c>
      <c r="Y247" s="252"/>
      <c r="Z247" s="252"/>
      <c r="AA247" s="252"/>
      <c r="AB247" s="252"/>
      <c r="AC247" s="252"/>
      <c r="AD247" s="252"/>
      <c r="AE247" s="252"/>
      <c r="AF247" s="252"/>
      <c r="AG247" s="252"/>
    </row>
    <row r="248" spans="1:33" s="251" customFormat="1" ht="24" customHeight="1" thickBot="1">
      <c r="A248" s="850" t="s">
        <v>281</v>
      </c>
      <c r="B248" s="640">
        <v>15</v>
      </c>
      <c r="C248" s="641">
        <v>3</v>
      </c>
      <c r="D248" s="854">
        <f>+B248+C248</f>
        <v>18</v>
      </c>
      <c r="E248" s="279">
        <v>4</v>
      </c>
      <c r="F248" s="279">
        <v>1</v>
      </c>
      <c r="G248" s="279">
        <v>0</v>
      </c>
      <c r="H248" s="279">
        <v>0</v>
      </c>
      <c r="I248" s="279">
        <v>0</v>
      </c>
      <c r="J248" s="279">
        <v>0</v>
      </c>
      <c r="K248" s="279">
        <v>0</v>
      </c>
      <c r="L248" s="279">
        <v>0</v>
      </c>
      <c r="M248" s="648">
        <f>SUM(E248:L248)</f>
        <v>5</v>
      </c>
      <c r="N248" s="279">
        <v>0</v>
      </c>
      <c r="O248" s="856">
        <f>+N248+M248</f>
        <v>5</v>
      </c>
      <c r="P248" s="362">
        <v>0</v>
      </c>
      <c r="Q248" s="382">
        <v>0</v>
      </c>
      <c r="R248" s="858">
        <f>+P248+Q248</f>
        <v>0</v>
      </c>
      <c r="S248" s="646">
        <f t="shared" si="11"/>
        <v>10</v>
      </c>
      <c r="T248" s="646">
        <f t="shared" si="11"/>
        <v>3</v>
      </c>
      <c r="U248" s="646">
        <f>+S248+T248</f>
        <v>13</v>
      </c>
      <c r="V248" s="863">
        <v>28</v>
      </c>
      <c r="W248" s="848">
        <v>4</v>
      </c>
      <c r="X248" s="252"/>
      <c r="Y248" s="252"/>
      <c r="Z248" s="252"/>
      <c r="AA248" s="252"/>
      <c r="AB248" s="252"/>
      <c r="AC248" s="252"/>
      <c r="AD248" s="252"/>
      <c r="AE248" s="252"/>
      <c r="AF248" s="252"/>
      <c r="AG248" s="252"/>
    </row>
    <row r="249" spans="1:33" s="43" customFormat="1" ht="12.75" customHeight="1">
      <c r="A249" s="936" t="s">
        <v>341</v>
      </c>
      <c r="B249" s="936"/>
      <c r="C249" s="936"/>
      <c r="D249" s="936"/>
      <c r="E249" s="936"/>
      <c r="F249" s="936"/>
      <c r="G249" s="936"/>
      <c r="H249" s="936"/>
      <c r="I249" s="936"/>
      <c r="J249" s="936"/>
      <c r="K249" s="936"/>
      <c r="L249" s="936"/>
      <c r="M249" s="936"/>
      <c r="N249" s="936"/>
      <c r="O249" s="936"/>
      <c r="P249" s="936"/>
      <c r="Q249" s="936"/>
      <c r="R249" s="936"/>
      <c r="S249" s="936"/>
      <c r="T249" s="936"/>
      <c r="U249" s="936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</row>
    <row r="250" spans="1:33" s="62" customFormat="1" ht="5.25" customHeight="1">
      <c r="A250" s="316"/>
      <c r="B250" s="261"/>
      <c r="C250" s="261"/>
      <c r="D250" s="261"/>
      <c r="E250" s="261"/>
      <c r="F250" s="261"/>
      <c r="G250" s="261"/>
      <c r="H250" s="261"/>
      <c r="I250" s="261"/>
      <c r="J250" s="261"/>
      <c r="K250" s="261"/>
      <c r="L250" s="261"/>
      <c r="M250" s="333"/>
      <c r="N250" s="333"/>
      <c r="O250" s="261"/>
      <c r="P250" s="333"/>
      <c r="Q250" s="333"/>
      <c r="R250" s="261"/>
      <c r="S250" s="333"/>
      <c r="T250" s="261"/>
      <c r="U250" s="46"/>
      <c r="V250" s="261"/>
      <c r="W250" s="261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</row>
    <row r="251" spans="1:33" s="43" customFormat="1" ht="12.75" customHeight="1">
      <c r="A251" s="313"/>
      <c r="B251" s="262"/>
      <c r="C251" s="262"/>
      <c r="D251" s="262"/>
      <c r="E251" s="262"/>
      <c r="F251" s="262"/>
      <c r="G251" s="262"/>
      <c r="H251" s="262"/>
      <c r="I251" s="262"/>
      <c r="J251" s="262"/>
      <c r="K251" s="262"/>
      <c r="L251" s="262"/>
      <c r="M251" s="323"/>
      <c r="N251" s="323"/>
      <c r="O251" s="262"/>
      <c r="P251" s="323"/>
      <c r="Q251" s="323"/>
      <c r="R251" s="262"/>
      <c r="S251" s="323"/>
      <c r="T251" s="262"/>
      <c r="U251" s="262"/>
      <c r="V251" s="262"/>
      <c r="W251" s="262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</row>
    <row r="252" spans="1:33" s="43" customFormat="1" ht="12.75" customHeight="1">
      <c r="A252" s="313"/>
      <c r="B252" s="262"/>
      <c r="C252" s="262"/>
      <c r="D252" s="262"/>
      <c r="E252" s="262"/>
      <c r="F252" s="262"/>
      <c r="G252" s="262"/>
      <c r="H252" s="262"/>
      <c r="I252" s="262"/>
      <c r="J252" s="262"/>
      <c r="K252" s="262"/>
      <c r="L252" s="262"/>
      <c r="M252" s="323"/>
      <c r="N252" s="323"/>
      <c r="O252" s="262"/>
      <c r="P252" s="323"/>
      <c r="Q252" s="323"/>
      <c r="R252" s="262"/>
      <c r="S252" s="323"/>
      <c r="T252" s="262"/>
      <c r="U252" s="262"/>
      <c r="V252" s="262"/>
      <c r="W252" s="262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</row>
    <row r="253" spans="1:33" s="43" customFormat="1" ht="12.75" customHeight="1">
      <c r="A253" s="313"/>
      <c r="B253" s="262"/>
      <c r="C253" s="262"/>
      <c r="D253" s="262"/>
      <c r="E253" s="262"/>
      <c r="F253" s="262"/>
      <c r="G253" s="262"/>
      <c r="H253" s="262"/>
      <c r="I253" s="262"/>
      <c r="J253" s="262"/>
      <c r="K253" s="262"/>
      <c r="L253" s="262"/>
      <c r="M253" s="323"/>
      <c r="N253" s="323"/>
      <c r="O253" s="262"/>
      <c r="P253" s="323"/>
      <c r="Q253" s="323"/>
      <c r="R253" s="262"/>
      <c r="S253" s="323"/>
      <c r="T253" s="262"/>
      <c r="U253" s="262"/>
      <c r="V253" s="262"/>
      <c r="W253" s="262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</row>
    <row r="254" spans="1:33" s="43" customFormat="1" ht="12.75" customHeight="1">
      <c r="A254" s="313"/>
      <c r="B254" s="262"/>
      <c r="C254" s="262"/>
      <c r="D254" s="262"/>
      <c r="E254" s="262"/>
      <c r="F254" s="262"/>
      <c r="G254" s="262"/>
      <c r="H254" s="262"/>
      <c r="I254" s="262"/>
      <c r="J254" s="262"/>
      <c r="K254" s="262"/>
      <c r="L254" s="262"/>
      <c r="M254" s="323"/>
      <c r="N254" s="323"/>
      <c r="O254" s="262"/>
      <c r="P254" s="323"/>
      <c r="Q254" s="323"/>
      <c r="R254" s="262"/>
      <c r="S254" s="323"/>
      <c r="T254" s="262"/>
      <c r="U254" s="262"/>
      <c r="V254" s="262"/>
      <c r="W254" s="262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</row>
    <row r="255" spans="1:33" s="43" customFormat="1" ht="12.75" customHeight="1">
      <c r="A255" s="313"/>
      <c r="B255" s="262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323"/>
      <c r="N255" s="323"/>
      <c r="O255" s="262"/>
      <c r="P255" s="323"/>
      <c r="Q255" s="323"/>
      <c r="R255" s="262"/>
      <c r="S255" s="323"/>
      <c r="T255" s="262"/>
      <c r="U255" s="262"/>
      <c r="V255" s="262"/>
      <c r="W255" s="262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</row>
    <row r="256" spans="1:33" s="43" customFormat="1" ht="12.75" customHeight="1">
      <c r="A256" s="313"/>
      <c r="B256" s="262"/>
      <c r="C256" s="262"/>
      <c r="D256" s="262"/>
      <c r="E256" s="262"/>
      <c r="F256" s="262"/>
      <c r="G256" s="262"/>
      <c r="H256" s="262"/>
      <c r="I256" s="262"/>
      <c r="J256" s="262"/>
      <c r="K256" s="262"/>
      <c r="L256" s="262"/>
      <c r="M256" s="323"/>
      <c r="N256" s="323"/>
      <c r="O256" s="262"/>
      <c r="P256" s="323"/>
      <c r="Q256" s="323"/>
      <c r="R256" s="262"/>
      <c r="S256" s="323"/>
      <c r="T256" s="262"/>
      <c r="U256" s="262"/>
      <c r="V256" s="262"/>
      <c r="W256" s="262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</row>
    <row r="257" spans="1:33" s="43" customFormat="1" ht="12.75" customHeight="1">
      <c r="A257" s="313"/>
      <c r="B257" s="262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323"/>
      <c r="N257" s="323"/>
      <c r="O257" s="262"/>
      <c r="P257" s="323"/>
      <c r="Q257" s="323"/>
      <c r="R257" s="262"/>
      <c r="S257" s="323"/>
      <c r="T257" s="262"/>
      <c r="U257" s="262"/>
      <c r="V257" s="262"/>
      <c r="W257" s="262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</row>
    <row r="258" spans="1:33" s="43" customFormat="1" ht="12.75" customHeight="1">
      <c r="A258" s="313"/>
      <c r="B258" s="262"/>
      <c r="C258" s="262"/>
      <c r="D258" s="262"/>
      <c r="E258" s="262"/>
      <c r="F258" s="262"/>
      <c r="G258" s="262"/>
      <c r="H258" s="262"/>
      <c r="I258" s="262"/>
      <c r="J258" s="262"/>
      <c r="K258" s="262"/>
      <c r="L258" s="262"/>
      <c r="M258" s="323"/>
      <c r="N258" s="323"/>
      <c r="O258" s="262"/>
      <c r="P258" s="323"/>
      <c r="Q258" s="323"/>
      <c r="R258" s="262"/>
      <c r="S258" s="323"/>
      <c r="T258" s="262"/>
      <c r="U258" s="262"/>
      <c r="V258" s="262"/>
      <c r="W258" s="262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</row>
    <row r="259" spans="1:33" s="43" customFormat="1" ht="12.75" customHeight="1">
      <c r="A259" s="313"/>
      <c r="B259" s="262"/>
      <c r="C259" s="262"/>
      <c r="D259" s="262"/>
      <c r="E259" s="262"/>
      <c r="F259" s="262"/>
      <c r="G259" s="262"/>
      <c r="H259" s="262"/>
      <c r="I259" s="262"/>
      <c r="J259" s="262"/>
      <c r="K259" s="262"/>
      <c r="L259" s="262"/>
      <c r="M259" s="323"/>
      <c r="N259" s="323"/>
      <c r="O259" s="262"/>
      <c r="P259" s="323"/>
      <c r="Q259" s="323"/>
      <c r="R259" s="262"/>
      <c r="S259" s="323"/>
      <c r="T259" s="262"/>
      <c r="U259" s="262"/>
      <c r="V259" s="262"/>
      <c r="W259" s="262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</row>
    <row r="260" spans="1:33" s="43" customFormat="1" ht="12.75" customHeight="1">
      <c r="A260" s="313"/>
      <c r="B260" s="262"/>
      <c r="C260" s="262"/>
      <c r="D260" s="262"/>
      <c r="E260" s="262"/>
      <c r="F260" s="262"/>
      <c r="G260" s="262"/>
      <c r="H260" s="262"/>
      <c r="I260" s="262"/>
      <c r="J260" s="262"/>
      <c r="K260" s="262"/>
      <c r="L260" s="262"/>
      <c r="M260" s="323"/>
      <c r="N260" s="323"/>
      <c r="O260" s="262"/>
      <c r="P260" s="323"/>
      <c r="Q260" s="323"/>
      <c r="R260" s="262"/>
      <c r="S260" s="323"/>
      <c r="T260" s="262"/>
      <c r="U260" s="262"/>
      <c r="V260" s="262"/>
      <c r="W260" s="262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</row>
    <row r="261" spans="1:33" s="43" customFormat="1" ht="12.75" customHeight="1">
      <c r="A261" s="313"/>
      <c r="B261" s="262"/>
      <c r="C261" s="262"/>
      <c r="D261" s="262"/>
      <c r="E261" s="262"/>
      <c r="F261" s="262"/>
      <c r="G261" s="262"/>
      <c r="H261" s="262"/>
      <c r="I261" s="262"/>
      <c r="J261" s="262"/>
      <c r="K261" s="262"/>
      <c r="L261" s="262"/>
      <c r="M261" s="323"/>
      <c r="N261" s="323"/>
      <c r="O261" s="262"/>
      <c r="P261" s="323"/>
      <c r="Q261" s="323"/>
      <c r="R261" s="262"/>
      <c r="S261" s="323"/>
      <c r="T261" s="262"/>
      <c r="U261" s="262"/>
      <c r="V261" s="262"/>
      <c r="W261" s="262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</row>
    <row r="262" spans="1:33" s="43" customFormat="1" ht="12.75" customHeight="1">
      <c r="A262" s="313"/>
      <c r="B262" s="262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323"/>
      <c r="N262" s="323"/>
      <c r="O262" s="262"/>
      <c r="P262" s="323"/>
      <c r="Q262" s="323"/>
      <c r="R262" s="262"/>
      <c r="S262" s="323"/>
      <c r="T262" s="262"/>
      <c r="U262" s="262"/>
      <c r="V262" s="262"/>
      <c r="W262" s="262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</row>
    <row r="263" spans="1:33" s="43" customFormat="1" ht="12.75" customHeight="1">
      <c r="A263" s="313"/>
      <c r="B263" s="262"/>
      <c r="C263" s="262"/>
      <c r="D263" s="262"/>
      <c r="E263" s="262"/>
      <c r="F263" s="262"/>
      <c r="G263" s="262"/>
      <c r="H263" s="262"/>
      <c r="I263" s="262"/>
      <c r="J263" s="262"/>
      <c r="K263" s="262"/>
      <c r="L263" s="262"/>
      <c r="M263" s="323"/>
      <c r="N263" s="323"/>
      <c r="O263" s="262"/>
      <c r="P263" s="323"/>
      <c r="Q263" s="323"/>
      <c r="R263" s="262"/>
      <c r="S263" s="323"/>
      <c r="T263" s="262"/>
      <c r="U263" s="262"/>
      <c r="V263" s="262"/>
      <c r="W263" s="262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</row>
    <row r="264" spans="1:33" s="43" customFormat="1" ht="12.75" customHeight="1">
      <c r="A264" s="313"/>
      <c r="B264" s="262"/>
      <c r="C264" s="262"/>
      <c r="D264" s="262"/>
      <c r="E264" s="262"/>
      <c r="F264" s="262"/>
      <c r="G264" s="262"/>
      <c r="H264" s="262"/>
      <c r="I264" s="262"/>
      <c r="J264" s="262"/>
      <c r="K264" s="262"/>
      <c r="L264" s="262"/>
      <c r="M264" s="323"/>
      <c r="N264" s="323"/>
      <c r="O264" s="262"/>
      <c r="P264" s="323"/>
      <c r="Q264" s="323"/>
      <c r="R264" s="262"/>
      <c r="S264" s="323"/>
      <c r="T264" s="262"/>
      <c r="U264" s="262"/>
      <c r="V264" s="262"/>
      <c r="W264" s="262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</row>
    <row r="265" spans="1:33" s="43" customFormat="1" ht="12.75" customHeight="1">
      <c r="A265" s="313"/>
      <c r="B265" s="262"/>
      <c r="C265" s="262"/>
      <c r="D265" s="262"/>
      <c r="E265" s="262"/>
      <c r="F265" s="262"/>
      <c r="G265" s="262"/>
      <c r="H265" s="262"/>
      <c r="I265" s="262"/>
      <c r="J265" s="262"/>
      <c r="K265" s="262"/>
      <c r="L265" s="262"/>
      <c r="M265" s="323"/>
      <c r="N265" s="323"/>
      <c r="O265" s="262"/>
      <c r="P265" s="323"/>
      <c r="Q265" s="323"/>
      <c r="R265" s="262"/>
      <c r="S265" s="323"/>
      <c r="T265" s="262"/>
      <c r="U265" s="262"/>
      <c r="V265" s="262"/>
      <c r="W265" s="262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</row>
    <row r="266" spans="1:33" s="43" customFormat="1" ht="12.75" customHeight="1">
      <c r="A266" s="313"/>
      <c r="B266" s="262"/>
      <c r="C266" s="262"/>
      <c r="D266" s="262"/>
      <c r="E266" s="262"/>
      <c r="F266" s="262"/>
      <c r="G266" s="262"/>
      <c r="H266" s="262"/>
      <c r="I266" s="262"/>
      <c r="J266" s="262"/>
      <c r="K266" s="262"/>
      <c r="L266" s="262"/>
      <c r="M266" s="323"/>
      <c r="N266" s="323"/>
      <c r="O266" s="262"/>
      <c r="P266" s="323"/>
      <c r="Q266" s="323"/>
      <c r="R266" s="262"/>
      <c r="S266" s="323"/>
      <c r="T266" s="262"/>
      <c r="U266" s="262"/>
      <c r="V266" s="262"/>
      <c r="W266" s="262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</row>
    <row r="267" spans="1:33" s="254" customFormat="1" ht="23.25" customHeight="1">
      <c r="A267" s="315"/>
      <c r="B267" s="256"/>
      <c r="C267" s="256"/>
      <c r="D267" s="256"/>
      <c r="E267" s="256"/>
      <c r="F267" s="256"/>
      <c r="G267" s="256"/>
      <c r="H267" s="256"/>
      <c r="I267" s="256"/>
      <c r="J267" s="256"/>
      <c r="K267" s="256"/>
      <c r="L267" s="256"/>
      <c r="M267" s="324"/>
      <c r="N267" s="324"/>
      <c r="O267" s="256"/>
      <c r="P267" s="324"/>
      <c r="Q267" s="324"/>
      <c r="R267" s="256"/>
      <c r="S267" s="343"/>
      <c r="V267" s="256"/>
      <c r="W267" s="256"/>
    </row>
    <row r="268" spans="1:33" s="254" customFormat="1" ht="5.25" customHeight="1">
      <c r="A268" s="315"/>
      <c r="B268" s="256"/>
      <c r="C268" s="256"/>
      <c r="D268" s="256"/>
      <c r="E268" s="256"/>
      <c r="F268" s="256"/>
      <c r="G268" s="256"/>
      <c r="H268" s="256"/>
      <c r="I268" s="256"/>
      <c r="J268" s="256"/>
      <c r="K268" s="256"/>
      <c r="L268" s="256"/>
      <c r="M268" s="324"/>
      <c r="N268" s="324"/>
      <c r="O268" s="256"/>
      <c r="P268" s="324"/>
      <c r="Q268" s="324"/>
      <c r="R268" s="256"/>
      <c r="S268" s="343"/>
      <c r="V268" s="256"/>
      <c r="W268" s="256"/>
    </row>
    <row r="269" spans="1:33" s="255" customFormat="1" ht="23.25" customHeight="1">
      <c r="A269" s="1013" t="s">
        <v>334</v>
      </c>
      <c r="B269" s="1014"/>
      <c r="C269" s="1014"/>
      <c r="D269" s="1014"/>
      <c r="E269" s="1014"/>
      <c r="F269" s="1014"/>
      <c r="G269" s="1014"/>
      <c r="H269" s="1014"/>
      <c r="I269" s="1014"/>
      <c r="J269" s="1014"/>
      <c r="K269" s="1014"/>
      <c r="L269" s="1014"/>
      <c r="M269" s="1014"/>
      <c r="N269" s="1014"/>
      <c r="O269" s="1014"/>
      <c r="P269" s="1014"/>
      <c r="Q269" s="1014"/>
      <c r="R269" s="1014"/>
      <c r="S269" s="1014"/>
      <c r="T269" s="1014"/>
      <c r="U269" s="1014"/>
      <c r="V269" s="1014"/>
      <c r="W269" s="1015"/>
    </row>
    <row r="270" spans="1:33" ht="5.0999999999999996" customHeight="1" thickBot="1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V270" s="52"/>
      <c r="W270" s="52"/>
    </row>
    <row r="271" spans="1:33" ht="33.75" customHeight="1">
      <c r="A271" s="1033" t="s">
        <v>163</v>
      </c>
      <c r="B271" s="922" t="s">
        <v>49</v>
      </c>
      <c r="C271" s="918"/>
      <c r="D271" s="963" t="s">
        <v>174</v>
      </c>
      <c r="E271" s="1009" t="s">
        <v>184</v>
      </c>
      <c r="F271" s="1011" t="s">
        <v>176</v>
      </c>
      <c r="G271" s="1011" t="s">
        <v>177</v>
      </c>
      <c r="H271" s="1011" t="s">
        <v>178</v>
      </c>
      <c r="I271" s="1011" t="s">
        <v>197</v>
      </c>
      <c r="J271" s="1011" t="s">
        <v>161</v>
      </c>
      <c r="K271" s="1011"/>
      <c r="L271" s="1011"/>
      <c r="M271" s="1011" t="s">
        <v>183</v>
      </c>
      <c r="N271" s="1011"/>
      <c r="O271" s="1029" t="s">
        <v>155</v>
      </c>
      <c r="P271" s="939" t="s">
        <v>175</v>
      </c>
      <c r="Q271" s="940"/>
      <c r="R271" s="1031" t="s">
        <v>182</v>
      </c>
      <c r="S271" s="924" t="s">
        <v>164</v>
      </c>
      <c r="T271" s="925"/>
      <c r="U271" s="920" t="s">
        <v>305</v>
      </c>
      <c r="V271" s="1018" t="s">
        <v>230</v>
      </c>
      <c r="W271" s="1017"/>
    </row>
    <row r="272" spans="1:33" ht="45.75" customHeight="1">
      <c r="A272" s="1034"/>
      <c r="B272" s="622" t="s">
        <v>172</v>
      </c>
      <c r="C272" s="544" t="s">
        <v>154</v>
      </c>
      <c r="D272" s="1025"/>
      <c r="E272" s="1010"/>
      <c r="F272" s="1012"/>
      <c r="G272" s="1012"/>
      <c r="H272" s="1012"/>
      <c r="I272" s="1012"/>
      <c r="J272" s="276" t="s">
        <v>179</v>
      </c>
      <c r="K272" s="276" t="s">
        <v>180</v>
      </c>
      <c r="L272" s="276" t="s">
        <v>181</v>
      </c>
      <c r="M272" s="580" t="s">
        <v>172</v>
      </c>
      <c r="N272" s="276" t="s">
        <v>154</v>
      </c>
      <c r="O272" s="1030"/>
      <c r="P272" s="334" t="s">
        <v>172</v>
      </c>
      <c r="Q272" s="325" t="s">
        <v>154</v>
      </c>
      <c r="R272" s="1032"/>
      <c r="S272" s="531" t="s">
        <v>173</v>
      </c>
      <c r="T272" s="532" t="s">
        <v>154</v>
      </c>
      <c r="U272" s="921"/>
      <c r="V272" s="529" t="s">
        <v>231</v>
      </c>
      <c r="W272" s="812" t="s">
        <v>232</v>
      </c>
    </row>
    <row r="273" spans="1:33" ht="12.75" customHeight="1">
      <c r="A273" s="1034"/>
      <c r="B273" s="546" t="s">
        <v>82</v>
      </c>
      <c r="C273" s="547" t="s">
        <v>165</v>
      </c>
      <c r="D273" s="548" t="s">
        <v>166</v>
      </c>
      <c r="E273" s="542" t="s">
        <v>87</v>
      </c>
      <c r="F273" s="543" t="s">
        <v>79</v>
      </c>
      <c r="G273" s="543" t="s">
        <v>80</v>
      </c>
      <c r="H273" s="543" t="s">
        <v>153</v>
      </c>
      <c r="I273" s="543" t="s">
        <v>160</v>
      </c>
      <c r="J273" s="543" t="s">
        <v>162</v>
      </c>
      <c r="K273" s="543" t="s">
        <v>83</v>
      </c>
      <c r="L273" s="543" t="s">
        <v>186</v>
      </c>
      <c r="M273" s="830" t="s">
        <v>187</v>
      </c>
      <c r="N273" s="543" t="s">
        <v>81</v>
      </c>
      <c r="O273" s="837" t="s">
        <v>188</v>
      </c>
      <c r="P273" s="337" t="s">
        <v>85</v>
      </c>
      <c r="Q273" s="327" t="s">
        <v>189</v>
      </c>
      <c r="R273" s="867" t="s">
        <v>190</v>
      </c>
      <c r="S273" s="533" t="s">
        <v>191</v>
      </c>
      <c r="T273" s="534" t="s">
        <v>192</v>
      </c>
      <c r="U273" s="714" t="s">
        <v>193</v>
      </c>
      <c r="V273" s="530" t="s">
        <v>85</v>
      </c>
      <c r="W273" s="859" t="s">
        <v>189</v>
      </c>
    </row>
    <row r="274" spans="1:33" ht="24" customHeight="1">
      <c r="A274" s="864" t="s">
        <v>226</v>
      </c>
      <c r="B274" s="720">
        <f t="shared" ref="B274:V274" si="12">SUM(B275:B286)</f>
        <v>2305</v>
      </c>
      <c r="C274" s="720">
        <f t="shared" si="12"/>
        <v>1059</v>
      </c>
      <c r="D274" s="720">
        <f t="shared" si="12"/>
        <v>3364</v>
      </c>
      <c r="E274" s="267">
        <f t="shared" si="12"/>
        <v>236</v>
      </c>
      <c r="F274" s="267">
        <f t="shared" si="12"/>
        <v>3</v>
      </c>
      <c r="G274" s="267">
        <f t="shared" si="12"/>
        <v>0</v>
      </c>
      <c r="H274" s="267">
        <f t="shared" si="12"/>
        <v>0</v>
      </c>
      <c r="I274" s="267">
        <f t="shared" si="12"/>
        <v>5</v>
      </c>
      <c r="J274" s="267">
        <f t="shared" si="12"/>
        <v>2</v>
      </c>
      <c r="K274" s="267">
        <f t="shared" si="12"/>
        <v>0</v>
      </c>
      <c r="L274" s="267">
        <f t="shared" si="12"/>
        <v>1</v>
      </c>
      <c r="M274" s="866">
        <f t="shared" si="12"/>
        <v>247</v>
      </c>
      <c r="N274" s="267">
        <f t="shared" si="12"/>
        <v>28</v>
      </c>
      <c r="O274" s="866">
        <f t="shared" si="12"/>
        <v>275</v>
      </c>
      <c r="P274" s="268">
        <f t="shared" si="12"/>
        <v>14</v>
      </c>
      <c r="Q274" s="268">
        <f t="shared" si="12"/>
        <v>26</v>
      </c>
      <c r="R274" s="804">
        <f t="shared" si="12"/>
        <v>40</v>
      </c>
      <c r="S274" s="717">
        <f t="shared" si="12"/>
        <v>2044</v>
      </c>
      <c r="T274" s="717">
        <f t="shared" si="12"/>
        <v>1005</v>
      </c>
      <c r="U274" s="717">
        <f t="shared" si="12"/>
        <v>3049</v>
      </c>
      <c r="V274" s="868">
        <f t="shared" si="12"/>
        <v>578</v>
      </c>
      <c r="W274" s="816">
        <f>SUM(W275:W286)</f>
        <v>1018</v>
      </c>
    </row>
    <row r="275" spans="1:33" s="251" customFormat="1" ht="21" customHeight="1">
      <c r="A275" s="865" t="s">
        <v>233</v>
      </c>
      <c r="B275" s="670">
        <v>479</v>
      </c>
      <c r="C275" s="670">
        <v>3</v>
      </c>
      <c r="D275" s="720">
        <f t="shared" ref="D275:D283" si="13">+B275+C275</f>
        <v>482</v>
      </c>
      <c r="E275" s="273">
        <v>40</v>
      </c>
      <c r="F275" s="273">
        <v>0</v>
      </c>
      <c r="G275" s="273">
        <v>0</v>
      </c>
      <c r="H275" s="273">
        <v>0</v>
      </c>
      <c r="I275" s="273">
        <v>0</v>
      </c>
      <c r="J275" s="273">
        <v>0</v>
      </c>
      <c r="K275" s="273">
        <v>0</v>
      </c>
      <c r="L275" s="273">
        <v>0</v>
      </c>
      <c r="M275" s="467">
        <f>SUM(E275:L275)</f>
        <v>40</v>
      </c>
      <c r="N275" s="273">
        <v>1</v>
      </c>
      <c r="O275" s="468">
        <f>SUM(M275:N275)</f>
        <v>41</v>
      </c>
      <c r="P275" s="329">
        <v>4</v>
      </c>
      <c r="Q275" s="329">
        <v>2</v>
      </c>
      <c r="R275" s="480">
        <f>SUM(P275:Q275)</f>
        <v>6</v>
      </c>
      <c r="S275" s="665">
        <f t="shared" ref="S275:S286" si="14">+B275-M275-P275</f>
        <v>435</v>
      </c>
      <c r="T275" s="666">
        <f t="shared" ref="T275:T286" si="15">+C275-N275-Q275</f>
        <v>0</v>
      </c>
      <c r="U275" s="667">
        <f>+S275+T275</f>
        <v>435</v>
      </c>
      <c r="V275" s="472">
        <v>94</v>
      </c>
      <c r="W275" s="663">
        <v>667</v>
      </c>
      <c r="X275" s="459"/>
      <c r="Y275" s="252"/>
      <c r="Z275" s="252"/>
      <c r="AA275" s="252"/>
      <c r="AB275" s="252"/>
      <c r="AC275" s="252"/>
      <c r="AD275" s="252"/>
      <c r="AE275" s="252"/>
      <c r="AF275" s="252"/>
      <c r="AG275" s="252"/>
    </row>
    <row r="276" spans="1:33" s="251" customFormat="1" ht="21" customHeight="1">
      <c r="A276" s="865" t="s">
        <v>279</v>
      </c>
      <c r="B276" s="669">
        <v>155</v>
      </c>
      <c r="C276" s="670">
        <v>3</v>
      </c>
      <c r="D276" s="720">
        <f t="shared" si="13"/>
        <v>158</v>
      </c>
      <c r="E276" s="273">
        <v>26</v>
      </c>
      <c r="F276" s="273">
        <v>0</v>
      </c>
      <c r="G276" s="273">
        <v>0</v>
      </c>
      <c r="H276" s="273">
        <v>0</v>
      </c>
      <c r="I276" s="273">
        <v>1</v>
      </c>
      <c r="J276" s="273">
        <v>0</v>
      </c>
      <c r="K276" s="273">
        <v>0</v>
      </c>
      <c r="L276" s="273">
        <v>0</v>
      </c>
      <c r="M276" s="467">
        <f t="shared" ref="M276:M286" si="16">SUM(E276:L276)</f>
        <v>27</v>
      </c>
      <c r="N276" s="273">
        <v>3</v>
      </c>
      <c r="O276" s="468">
        <f>SUM(M276:N276)</f>
        <v>30</v>
      </c>
      <c r="P276" s="342">
        <v>0</v>
      </c>
      <c r="Q276" s="329">
        <v>0</v>
      </c>
      <c r="R276" s="480">
        <f t="shared" ref="R276:R286" si="17">SUM(P276:Q276)</f>
        <v>0</v>
      </c>
      <c r="S276" s="665">
        <f t="shared" si="14"/>
        <v>128</v>
      </c>
      <c r="T276" s="666">
        <f t="shared" si="15"/>
        <v>0</v>
      </c>
      <c r="U276" s="667">
        <f>+S276+T276</f>
        <v>128</v>
      </c>
      <c r="V276" s="472">
        <v>83</v>
      </c>
      <c r="W276" s="663">
        <v>36</v>
      </c>
      <c r="X276" s="252"/>
      <c r="Y276" s="252"/>
      <c r="Z276" s="252"/>
      <c r="AA276" s="252"/>
      <c r="AB276" s="252"/>
      <c r="AC276" s="252"/>
      <c r="AD276" s="252"/>
      <c r="AE276" s="252"/>
      <c r="AF276" s="252"/>
      <c r="AG276" s="252"/>
    </row>
    <row r="277" spans="1:33" s="251" customFormat="1" ht="21" customHeight="1">
      <c r="A277" s="865" t="s">
        <v>258</v>
      </c>
      <c r="B277" s="669">
        <v>441</v>
      </c>
      <c r="C277" s="670">
        <v>6</v>
      </c>
      <c r="D277" s="720">
        <f t="shared" si="13"/>
        <v>447</v>
      </c>
      <c r="E277" s="273">
        <v>51</v>
      </c>
      <c r="F277" s="273">
        <v>0</v>
      </c>
      <c r="G277" s="273">
        <v>0</v>
      </c>
      <c r="H277" s="273">
        <v>0</v>
      </c>
      <c r="I277" s="273">
        <v>2</v>
      </c>
      <c r="J277" s="273">
        <v>0</v>
      </c>
      <c r="K277" s="273">
        <v>0</v>
      </c>
      <c r="L277" s="273">
        <v>0</v>
      </c>
      <c r="M277" s="467">
        <f t="shared" si="16"/>
        <v>53</v>
      </c>
      <c r="N277" s="273">
        <v>0</v>
      </c>
      <c r="O277" s="468">
        <f>SUM(M277:N277)</f>
        <v>53</v>
      </c>
      <c r="P277" s="342">
        <v>0</v>
      </c>
      <c r="Q277" s="329">
        <v>6</v>
      </c>
      <c r="R277" s="480">
        <f t="shared" si="17"/>
        <v>6</v>
      </c>
      <c r="S277" s="665">
        <f t="shared" si="14"/>
        <v>388</v>
      </c>
      <c r="T277" s="666">
        <f t="shared" si="15"/>
        <v>0</v>
      </c>
      <c r="U277" s="667">
        <f t="shared" ref="U277:U286" si="18">+S277+T277</f>
        <v>388</v>
      </c>
      <c r="V277" s="472">
        <v>88</v>
      </c>
      <c r="W277" s="663">
        <v>51</v>
      </c>
      <c r="X277" s="252"/>
      <c r="Y277" s="252"/>
      <c r="Z277" s="252"/>
      <c r="AA277" s="252"/>
      <c r="AB277" s="252"/>
      <c r="AC277" s="252"/>
      <c r="AD277" s="252"/>
      <c r="AE277" s="252"/>
      <c r="AF277" s="252"/>
      <c r="AG277" s="252"/>
    </row>
    <row r="278" spans="1:33" s="251" customFormat="1" ht="21" customHeight="1">
      <c r="A278" s="865" t="s">
        <v>280</v>
      </c>
      <c r="B278" s="669">
        <v>140</v>
      </c>
      <c r="C278" s="670">
        <v>1</v>
      </c>
      <c r="D278" s="720">
        <f t="shared" si="13"/>
        <v>141</v>
      </c>
      <c r="E278" s="273">
        <v>21</v>
      </c>
      <c r="F278" s="273">
        <v>0</v>
      </c>
      <c r="G278" s="273">
        <v>0</v>
      </c>
      <c r="H278" s="273">
        <v>0</v>
      </c>
      <c r="I278" s="273">
        <v>0</v>
      </c>
      <c r="J278" s="273">
        <v>0</v>
      </c>
      <c r="K278" s="273">
        <v>0</v>
      </c>
      <c r="L278" s="273">
        <v>0</v>
      </c>
      <c r="M278" s="467">
        <f t="shared" si="16"/>
        <v>21</v>
      </c>
      <c r="N278" s="273">
        <v>0</v>
      </c>
      <c r="O278" s="468">
        <f t="shared" ref="O278:O286" si="19">SUM(M278:N278)</f>
        <v>21</v>
      </c>
      <c r="P278" s="342">
        <v>1</v>
      </c>
      <c r="Q278" s="329">
        <v>0</v>
      </c>
      <c r="R278" s="480">
        <f t="shared" si="17"/>
        <v>1</v>
      </c>
      <c r="S278" s="665">
        <f t="shared" si="14"/>
        <v>118</v>
      </c>
      <c r="T278" s="666">
        <f t="shared" si="15"/>
        <v>1</v>
      </c>
      <c r="U278" s="667">
        <f t="shared" si="18"/>
        <v>119</v>
      </c>
      <c r="V278" s="472">
        <v>70</v>
      </c>
      <c r="W278" s="663">
        <v>27</v>
      </c>
      <c r="X278" s="252"/>
      <c r="Y278" s="252"/>
      <c r="Z278" s="252"/>
      <c r="AA278" s="252"/>
      <c r="AB278" s="252"/>
      <c r="AC278" s="252"/>
      <c r="AD278" s="252"/>
      <c r="AE278" s="252"/>
      <c r="AF278" s="252"/>
      <c r="AG278" s="252"/>
    </row>
    <row r="279" spans="1:33" s="251" customFormat="1" ht="21" customHeight="1">
      <c r="A279" s="865" t="s">
        <v>297</v>
      </c>
      <c r="B279" s="669">
        <v>74</v>
      </c>
      <c r="C279" s="670">
        <v>1</v>
      </c>
      <c r="D279" s="720">
        <f t="shared" si="13"/>
        <v>75</v>
      </c>
      <c r="E279" s="273">
        <v>12</v>
      </c>
      <c r="F279" s="273">
        <v>0</v>
      </c>
      <c r="G279" s="273">
        <v>0</v>
      </c>
      <c r="H279" s="273">
        <v>0</v>
      </c>
      <c r="I279" s="273">
        <v>0</v>
      </c>
      <c r="J279" s="273">
        <v>0</v>
      </c>
      <c r="K279" s="273">
        <v>0</v>
      </c>
      <c r="L279" s="273">
        <v>0</v>
      </c>
      <c r="M279" s="467">
        <f t="shared" si="16"/>
        <v>12</v>
      </c>
      <c r="N279" s="273">
        <v>0</v>
      </c>
      <c r="O279" s="468">
        <f t="shared" si="19"/>
        <v>12</v>
      </c>
      <c r="P279" s="342">
        <v>0</v>
      </c>
      <c r="Q279" s="329">
        <v>0</v>
      </c>
      <c r="R279" s="480">
        <f t="shared" si="17"/>
        <v>0</v>
      </c>
      <c r="S279" s="665">
        <f t="shared" si="14"/>
        <v>62</v>
      </c>
      <c r="T279" s="666">
        <f t="shared" si="15"/>
        <v>1</v>
      </c>
      <c r="U279" s="667">
        <f t="shared" si="18"/>
        <v>63</v>
      </c>
      <c r="V279" s="472">
        <v>14</v>
      </c>
      <c r="W279" s="663">
        <v>12</v>
      </c>
      <c r="X279" s="252"/>
      <c r="Y279" s="252"/>
      <c r="Z279" s="252"/>
      <c r="AA279" s="252"/>
      <c r="AB279" s="252"/>
      <c r="AC279" s="252"/>
      <c r="AD279" s="252"/>
      <c r="AE279" s="252"/>
      <c r="AF279" s="252"/>
      <c r="AG279" s="252"/>
    </row>
    <row r="280" spans="1:33" s="251" customFormat="1" ht="21" customHeight="1">
      <c r="A280" s="865" t="s">
        <v>242</v>
      </c>
      <c r="B280" s="669">
        <v>337</v>
      </c>
      <c r="C280" s="670">
        <v>204</v>
      </c>
      <c r="D280" s="720">
        <f t="shared" si="13"/>
        <v>541</v>
      </c>
      <c r="E280" s="273">
        <v>7</v>
      </c>
      <c r="F280" s="273">
        <v>0</v>
      </c>
      <c r="G280" s="273">
        <v>0</v>
      </c>
      <c r="H280" s="273">
        <v>0</v>
      </c>
      <c r="I280" s="273">
        <v>0</v>
      </c>
      <c r="J280" s="273">
        <v>0</v>
      </c>
      <c r="K280" s="273">
        <v>0</v>
      </c>
      <c r="L280" s="273">
        <v>0</v>
      </c>
      <c r="M280" s="467">
        <f t="shared" si="16"/>
        <v>7</v>
      </c>
      <c r="N280" s="273">
        <v>5</v>
      </c>
      <c r="O280" s="468">
        <f t="shared" si="19"/>
        <v>12</v>
      </c>
      <c r="P280" s="342">
        <v>0</v>
      </c>
      <c r="Q280" s="329">
        <v>1</v>
      </c>
      <c r="R280" s="480">
        <f>SUM(P280:Q280)</f>
        <v>1</v>
      </c>
      <c r="S280" s="665">
        <f t="shared" si="14"/>
        <v>330</v>
      </c>
      <c r="T280" s="666">
        <f t="shared" si="15"/>
        <v>198</v>
      </c>
      <c r="U280" s="667">
        <f t="shared" si="18"/>
        <v>528</v>
      </c>
      <c r="V280" s="472">
        <v>56</v>
      </c>
      <c r="W280" s="663">
        <v>8</v>
      </c>
      <c r="X280" s="252"/>
      <c r="Y280" s="252"/>
      <c r="Z280" s="252"/>
      <c r="AA280" s="252"/>
      <c r="AB280" s="252"/>
      <c r="AC280" s="252"/>
      <c r="AD280" s="252"/>
      <c r="AE280" s="252"/>
      <c r="AF280" s="252"/>
      <c r="AG280" s="252"/>
    </row>
    <row r="281" spans="1:33" s="251" customFormat="1" ht="21" customHeight="1">
      <c r="A281" s="865" t="s">
        <v>234</v>
      </c>
      <c r="B281" s="669">
        <v>84</v>
      </c>
      <c r="C281" s="670">
        <v>102</v>
      </c>
      <c r="D281" s="720">
        <f t="shared" si="13"/>
        <v>186</v>
      </c>
      <c r="E281" s="273">
        <v>8</v>
      </c>
      <c r="F281" s="273">
        <v>0</v>
      </c>
      <c r="G281" s="273">
        <v>0</v>
      </c>
      <c r="H281" s="273">
        <v>0</v>
      </c>
      <c r="I281" s="273">
        <v>0</v>
      </c>
      <c r="J281" s="273">
        <v>0</v>
      </c>
      <c r="K281" s="273">
        <v>0</v>
      </c>
      <c r="L281" s="273">
        <v>0</v>
      </c>
      <c r="M281" s="467">
        <f>SUM(E281:L281)</f>
        <v>8</v>
      </c>
      <c r="N281" s="273">
        <v>7</v>
      </c>
      <c r="O281" s="468">
        <f>SUM(M281:N281)</f>
        <v>15</v>
      </c>
      <c r="P281" s="342">
        <v>3</v>
      </c>
      <c r="Q281" s="329">
        <v>13</v>
      </c>
      <c r="R281" s="480">
        <f t="shared" si="17"/>
        <v>16</v>
      </c>
      <c r="S281" s="665">
        <f t="shared" si="14"/>
        <v>73</v>
      </c>
      <c r="T281" s="666">
        <f t="shared" si="15"/>
        <v>82</v>
      </c>
      <c r="U281" s="667">
        <f t="shared" si="18"/>
        <v>155</v>
      </c>
      <c r="V281" s="472">
        <v>16</v>
      </c>
      <c r="W281" s="663">
        <v>10</v>
      </c>
      <c r="X281" s="252"/>
      <c r="Y281" s="252"/>
      <c r="Z281" s="252"/>
      <c r="AA281" s="252"/>
      <c r="AB281" s="252"/>
      <c r="AC281" s="252"/>
      <c r="AD281" s="252"/>
      <c r="AE281" s="252"/>
      <c r="AF281" s="252"/>
      <c r="AG281" s="252"/>
    </row>
    <row r="282" spans="1:33" s="251" customFormat="1" ht="21" customHeight="1">
      <c r="A282" s="865" t="s">
        <v>254</v>
      </c>
      <c r="B282" s="669">
        <v>75</v>
      </c>
      <c r="C282" s="670">
        <v>103</v>
      </c>
      <c r="D282" s="720">
        <f t="shared" si="13"/>
        <v>178</v>
      </c>
      <c r="E282" s="273">
        <v>5</v>
      </c>
      <c r="F282" s="273">
        <v>0</v>
      </c>
      <c r="G282" s="273">
        <v>0</v>
      </c>
      <c r="H282" s="273">
        <v>0</v>
      </c>
      <c r="I282" s="273">
        <v>0</v>
      </c>
      <c r="J282" s="273">
        <v>0</v>
      </c>
      <c r="K282" s="273">
        <v>0</v>
      </c>
      <c r="L282" s="273">
        <v>1</v>
      </c>
      <c r="M282" s="467">
        <f t="shared" si="16"/>
        <v>6</v>
      </c>
      <c r="N282" s="273">
        <v>0</v>
      </c>
      <c r="O282" s="468">
        <f t="shared" si="19"/>
        <v>6</v>
      </c>
      <c r="P282" s="342">
        <v>1</v>
      </c>
      <c r="Q282" s="329">
        <v>1</v>
      </c>
      <c r="R282" s="480">
        <f t="shared" si="17"/>
        <v>2</v>
      </c>
      <c r="S282" s="665">
        <f t="shared" si="14"/>
        <v>68</v>
      </c>
      <c r="T282" s="666">
        <f t="shared" si="15"/>
        <v>102</v>
      </c>
      <c r="U282" s="667">
        <f t="shared" si="18"/>
        <v>170</v>
      </c>
      <c r="V282" s="472">
        <v>7</v>
      </c>
      <c r="W282" s="663">
        <v>5</v>
      </c>
      <c r="X282" s="252"/>
      <c r="Y282" s="252"/>
      <c r="Z282" s="252"/>
      <c r="AA282" s="252"/>
      <c r="AB282" s="252"/>
      <c r="AC282" s="252"/>
      <c r="AD282" s="252"/>
      <c r="AE282" s="252"/>
      <c r="AF282" s="252"/>
      <c r="AG282" s="252"/>
    </row>
    <row r="283" spans="1:33" s="251" customFormat="1" ht="21" customHeight="1">
      <c r="A283" s="865" t="s">
        <v>220</v>
      </c>
      <c r="B283" s="669">
        <v>142</v>
      </c>
      <c r="C283" s="670">
        <v>3</v>
      </c>
      <c r="D283" s="720">
        <f t="shared" si="13"/>
        <v>145</v>
      </c>
      <c r="E283" s="273">
        <v>23</v>
      </c>
      <c r="F283" s="273">
        <v>2</v>
      </c>
      <c r="G283" s="273">
        <v>0</v>
      </c>
      <c r="H283" s="273">
        <v>0</v>
      </c>
      <c r="I283" s="273">
        <v>0</v>
      </c>
      <c r="J283" s="273">
        <v>2</v>
      </c>
      <c r="K283" s="273">
        <v>0</v>
      </c>
      <c r="L283" s="273">
        <v>0</v>
      </c>
      <c r="M283" s="467">
        <f t="shared" si="16"/>
        <v>27</v>
      </c>
      <c r="N283" s="273">
        <v>0</v>
      </c>
      <c r="O283" s="468">
        <f t="shared" si="19"/>
        <v>27</v>
      </c>
      <c r="P283" s="342">
        <v>3</v>
      </c>
      <c r="Q283" s="329">
        <v>0</v>
      </c>
      <c r="R283" s="480">
        <f t="shared" si="17"/>
        <v>3</v>
      </c>
      <c r="S283" s="665">
        <f t="shared" si="14"/>
        <v>112</v>
      </c>
      <c r="T283" s="666">
        <f t="shared" si="15"/>
        <v>3</v>
      </c>
      <c r="U283" s="667">
        <f t="shared" si="18"/>
        <v>115</v>
      </c>
      <c r="V283" s="472">
        <v>53</v>
      </c>
      <c r="W283" s="663">
        <v>160</v>
      </c>
      <c r="X283" s="252"/>
      <c r="Y283" s="252"/>
      <c r="Z283" s="252"/>
      <c r="AA283" s="252"/>
      <c r="AB283" s="252"/>
      <c r="AC283" s="252"/>
      <c r="AD283" s="252"/>
      <c r="AE283" s="252"/>
      <c r="AF283" s="252"/>
      <c r="AG283" s="252"/>
    </row>
    <row r="284" spans="1:33" s="251" customFormat="1" ht="21" customHeight="1">
      <c r="A284" s="865" t="s">
        <v>222</v>
      </c>
      <c r="B284" s="669">
        <v>78</v>
      </c>
      <c r="C284" s="670">
        <v>213</v>
      </c>
      <c r="D284" s="720">
        <f>+B284+C284</f>
        <v>291</v>
      </c>
      <c r="E284" s="273">
        <v>11</v>
      </c>
      <c r="F284" s="273">
        <v>0</v>
      </c>
      <c r="G284" s="273">
        <v>0</v>
      </c>
      <c r="H284" s="273">
        <v>0</v>
      </c>
      <c r="I284" s="273">
        <v>1</v>
      </c>
      <c r="J284" s="273">
        <v>0</v>
      </c>
      <c r="K284" s="273">
        <v>0</v>
      </c>
      <c r="L284" s="273">
        <v>0</v>
      </c>
      <c r="M284" s="467">
        <f t="shared" si="16"/>
        <v>12</v>
      </c>
      <c r="N284" s="273">
        <v>4</v>
      </c>
      <c r="O284" s="468">
        <f>SUM(M284:N284)</f>
        <v>16</v>
      </c>
      <c r="P284" s="342">
        <v>0</v>
      </c>
      <c r="Q284" s="329">
        <v>0</v>
      </c>
      <c r="R284" s="480">
        <f t="shared" si="17"/>
        <v>0</v>
      </c>
      <c r="S284" s="665">
        <f t="shared" si="14"/>
        <v>66</v>
      </c>
      <c r="T284" s="666">
        <f t="shared" si="15"/>
        <v>209</v>
      </c>
      <c r="U284" s="667">
        <f t="shared" si="18"/>
        <v>275</v>
      </c>
      <c r="V284" s="472">
        <v>15</v>
      </c>
      <c r="W284" s="663">
        <v>10</v>
      </c>
      <c r="X284" s="252"/>
      <c r="Y284" s="252"/>
      <c r="Z284" s="252"/>
      <c r="AA284" s="252"/>
      <c r="AB284" s="252"/>
      <c r="AC284" s="252"/>
      <c r="AD284" s="252"/>
      <c r="AE284" s="252"/>
      <c r="AF284" s="252"/>
      <c r="AG284" s="252"/>
    </row>
    <row r="285" spans="1:33" s="251" customFormat="1" ht="21" customHeight="1">
      <c r="A285" s="865" t="s">
        <v>221</v>
      </c>
      <c r="B285" s="669">
        <v>161</v>
      </c>
      <c r="C285" s="670">
        <v>251</v>
      </c>
      <c r="D285" s="720">
        <f>+B285+C285</f>
        <v>412</v>
      </c>
      <c r="E285" s="273">
        <v>23</v>
      </c>
      <c r="F285" s="273">
        <v>1</v>
      </c>
      <c r="G285" s="273">
        <v>0</v>
      </c>
      <c r="H285" s="273">
        <v>0</v>
      </c>
      <c r="I285" s="273">
        <v>0</v>
      </c>
      <c r="J285" s="273">
        <v>0</v>
      </c>
      <c r="K285" s="273">
        <v>0</v>
      </c>
      <c r="L285" s="273">
        <v>0</v>
      </c>
      <c r="M285" s="467">
        <f t="shared" si="16"/>
        <v>24</v>
      </c>
      <c r="N285" s="273">
        <v>5</v>
      </c>
      <c r="O285" s="468">
        <f t="shared" si="19"/>
        <v>29</v>
      </c>
      <c r="P285" s="342">
        <v>1</v>
      </c>
      <c r="Q285" s="329">
        <v>1</v>
      </c>
      <c r="R285" s="480">
        <f t="shared" si="17"/>
        <v>2</v>
      </c>
      <c r="S285" s="665">
        <f t="shared" si="14"/>
        <v>136</v>
      </c>
      <c r="T285" s="666">
        <f t="shared" si="15"/>
        <v>245</v>
      </c>
      <c r="U285" s="667">
        <f t="shared" si="18"/>
        <v>381</v>
      </c>
      <c r="V285" s="472">
        <v>50</v>
      </c>
      <c r="W285" s="663">
        <v>22</v>
      </c>
      <c r="X285" s="252"/>
      <c r="Y285" s="252"/>
      <c r="Z285" s="252"/>
      <c r="AA285" s="252"/>
      <c r="AB285" s="252"/>
      <c r="AC285" s="252"/>
      <c r="AD285" s="252"/>
      <c r="AE285" s="252"/>
      <c r="AF285" s="252"/>
      <c r="AG285" s="252"/>
    </row>
    <row r="286" spans="1:33" s="251" customFormat="1" ht="21" customHeight="1" thickBot="1">
      <c r="A286" s="865" t="s">
        <v>298</v>
      </c>
      <c r="B286" s="669">
        <v>139</v>
      </c>
      <c r="C286" s="670">
        <v>169</v>
      </c>
      <c r="D286" s="720">
        <f>+B286+C286</f>
        <v>308</v>
      </c>
      <c r="E286" s="273">
        <v>9</v>
      </c>
      <c r="F286" s="273">
        <v>0</v>
      </c>
      <c r="G286" s="273">
        <v>0</v>
      </c>
      <c r="H286" s="273">
        <v>0</v>
      </c>
      <c r="I286" s="273">
        <v>1</v>
      </c>
      <c r="J286" s="273">
        <v>0</v>
      </c>
      <c r="K286" s="273">
        <v>0</v>
      </c>
      <c r="L286" s="273">
        <v>0</v>
      </c>
      <c r="M286" s="467">
        <f t="shared" si="16"/>
        <v>10</v>
      </c>
      <c r="N286" s="273">
        <v>3</v>
      </c>
      <c r="O286" s="468">
        <f t="shared" si="19"/>
        <v>13</v>
      </c>
      <c r="P286" s="342">
        <v>1</v>
      </c>
      <c r="Q286" s="329">
        <v>2</v>
      </c>
      <c r="R286" s="480">
        <f t="shared" si="17"/>
        <v>3</v>
      </c>
      <c r="S286" s="665">
        <f t="shared" si="14"/>
        <v>128</v>
      </c>
      <c r="T286" s="666">
        <f t="shared" si="15"/>
        <v>164</v>
      </c>
      <c r="U286" s="667">
        <f t="shared" si="18"/>
        <v>292</v>
      </c>
      <c r="V286" s="472">
        <v>32</v>
      </c>
      <c r="W286" s="663">
        <v>10</v>
      </c>
      <c r="X286" s="252"/>
      <c r="Y286" s="252"/>
      <c r="Z286" s="252"/>
      <c r="AA286" s="252"/>
      <c r="AB286" s="252"/>
      <c r="AC286" s="252"/>
      <c r="AD286" s="252"/>
      <c r="AE286" s="252"/>
      <c r="AF286" s="252"/>
      <c r="AG286" s="252"/>
    </row>
    <row r="287" spans="1:33" s="43" customFormat="1" ht="12.75" customHeight="1">
      <c r="A287" s="994" t="s">
        <v>333</v>
      </c>
      <c r="B287" s="994"/>
      <c r="C287" s="994"/>
      <c r="D287" s="994"/>
      <c r="E287" s="994"/>
      <c r="F287" s="994"/>
      <c r="G287" s="994"/>
      <c r="H287" s="994"/>
      <c r="I287" s="994"/>
      <c r="J287" s="994"/>
      <c r="K287" s="994"/>
      <c r="L287" s="994"/>
      <c r="M287" s="994"/>
      <c r="N287" s="994"/>
      <c r="O287" s="994"/>
      <c r="P287" s="994"/>
      <c r="Q287" s="994"/>
      <c r="R287" s="994"/>
      <c r="S287" s="994"/>
      <c r="T287" s="994"/>
      <c r="U287" s="99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</row>
    <row r="288" spans="1:33" s="62" customFormat="1" ht="10.5" customHeight="1">
      <c r="A288" s="316"/>
      <c r="B288" s="261"/>
      <c r="C288" s="261"/>
      <c r="D288" s="261"/>
      <c r="E288" s="261"/>
      <c r="F288" s="261"/>
      <c r="G288" s="261"/>
      <c r="H288" s="261"/>
      <c r="I288" s="261"/>
      <c r="J288" s="261"/>
      <c r="K288" s="261"/>
      <c r="L288" s="261"/>
      <c r="M288" s="333"/>
      <c r="N288" s="333"/>
      <c r="O288" s="261"/>
      <c r="P288" s="333"/>
      <c r="Q288" s="333"/>
      <c r="R288" s="261"/>
      <c r="S288" s="333"/>
      <c r="T288" s="261"/>
      <c r="U288" s="46"/>
      <c r="V288" s="261"/>
      <c r="W288" s="261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</row>
    <row r="304" ht="3.75" customHeight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t="1.9" customHeight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t="17.25" hidden="1" customHeight="1"/>
    <row r="330" ht="17.25" hidden="1" customHeight="1"/>
    <row r="331" ht="17.25" hidden="1" customHeight="1"/>
    <row r="332" ht="17.25" hidden="1" customHeight="1"/>
    <row r="339" ht="22.5" customHeight="1"/>
  </sheetData>
  <mergeCells count="82">
    <mergeCell ref="A94:W94"/>
    <mergeCell ref="A87:W87"/>
    <mergeCell ref="A88:W88"/>
    <mergeCell ref="A135:A137"/>
    <mergeCell ref="B135:C135"/>
    <mergeCell ref="D135:D136"/>
    <mergeCell ref="R135:R136"/>
    <mergeCell ref="M135:N135"/>
    <mergeCell ref="O135:O136"/>
    <mergeCell ref="G135:G136"/>
    <mergeCell ref="A130:W130"/>
    <mergeCell ref="A131:W131"/>
    <mergeCell ref="A133:W133"/>
    <mergeCell ref="A18:S18"/>
    <mergeCell ref="T18:U18"/>
    <mergeCell ref="A57:U57"/>
    <mergeCell ref="A29:U29"/>
    <mergeCell ref="A31:U31"/>
    <mergeCell ref="A188:U188"/>
    <mergeCell ref="J243:L243"/>
    <mergeCell ref="O243:O244"/>
    <mergeCell ref="M243:N243"/>
    <mergeCell ref="H135:H136"/>
    <mergeCell ref="I135:I136"/>
    <mergeCell ref="J135:L135"/>
    <mergeCell ref="F135:F136"/>
    <mergeCell ref="P135:Q135"/>
    <mergeCell ref="A169:A171"/>
    <mergeCell ref="B169:C169"/>
    <mergeCell ref="A141:U141"/>
    <mergeCell ref="P169:Q169"/>
    <mergeCell ref="G169:G170"/>
    <mergeCell ref="J169:L169"/>
    <mergeCell ref="B243:C243"/>
    <mergeCell ref="A287:U287"/>
    <mergeCell ref="J271:L271"/>
    <mergeCell ref="M271:N271"/>
    <mergeCell ref="O271:O272"/>
    <mergeCell ref="P271:Q271"/>
    <mergeCell ref="R271:R272"/>
    <mergeCell ref="S271:T271"/>
    <mergeCell ref="A271:A273"/>
    <mergeCell ref="B271:C271"/>
    <mergeCell ref="I271:I272"/>
    <mergeCell ref="V271:W271"/>
    <mergeCell ref="A269:W269"/>
    <mergeCell ref="U271:U272"/>
    <mergeCell ref="P243:Q243"/>
    <mergeCell ref="R243:R244"/>
    <mergeCell ref="S243:T243"/>
    <mergeCell ref="U243:U244"/>
    <mergeCell ref="A249:U249"/>
    <mergeCell ref="G243:G244"/>
    <mergeCell ref="I243:I244"/>
    <mergeCell ref="D271:D272"/>
    <mergeCell ref="E271:E272"/>
    <mergeCell ref="F271:F272"/>
    <mergeCell ref="G271:G272"/>
    <mergeCell ref="H271:H272"/>
    <mergeCell ref="A243:A245"/>
    <mergeCell ref="V169:W169"/>
    <mergeCell ref="V135:W135"/>
    <mergeCell ref="A167:W167"/>
    <mergeCell ref="R169:R170"/>
    <mergeCell ref="S169:T169"/>
    <mergeCell ref="S135:T135"/>
    <mergeCell ref="U135:U136"/>
    <mergeCell ref="U169:U170"/>
    <mergeCell ref="D169:D170"/>
    <mergeCell ref="E169:E170"/>
    <mergeCell ref="F169:F170"/>
    <mergeCell ref="H169:H170"/>
    <mergeCell ref="I169:I170"/>
    <mergeCell ref="E135:E136"/>
    <mergeCell ref="M169:N169"/>
    <mergeCell ref="O169:O170"/>
    <mergeCell ref="D243:D244"/>
    <mergeCell ref="E243:E244"/>
    <mergeCell ref="F243:F244"/>
    <mergeCell ref="A241:W241"/>
    <mergeCell ref="H243:H244"/>
    <mergeCell ref="V243:W243"/>
  </mergeCells>
  <hyperlinks>
    <hyperlink ref="A141" r:id="rId1" display="http://www.pj.gob.pe/"/>
    <hyperlink ref="A188" r:id="rId2" display="http://www.pj.gob.pe/"/>
    <hyperlink ref="A249" r:id="rId3" display="http://www.pj.gob.pe/"/>
    <hyperlink ref="A287" r:id="rId4" display="http://www.pj.gob.pe/"/>
  </hyperlinks>
  <printOptions horizontalCentered="1" verticalCentered="1"/>
  <pageMargins left="0.23622047244094491" right="0.23622047244094491" top="0.23622047244094491" bottom="1.3385826771653544" header="0" footer="0.23622047244094491"/>
  <pageSetup paperSize="9" scale="45" orientation="portrait" r:id="rId5"/>
  <headerFooter scaleWithDoc="0" alignWithMargins="0"/>
  <rowBreaks count="1" manualBreakCount="1">
    <brk id="218" max="16383" man="1"/>
  </rowBreaks>
  <drawing r:id="rId6"/>
  <legacyDrawing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2:AG131"/>
  <sheetViews>
    <sheetView view="pageBreakPreview" topLeftCell="A46" zoomScale="60" zoomScaleNormal="50" workbookViewId="0">
      <selection activeCell="P14" sqref="P14"/>
    </sheetView>
  </sheetViews>
  <sheetFormatPr baseColWidth="10" defaultRowHeight="12.75"/>
  <cols>
    <col min="1" max="1" width="16.85546875" customWidth="1"/>
    <col min="2" max="12" width="7.28515625" customWidth="1"/>
    <col min="13" max="13" width="18" customWidth="1"/>
    <col min="14" max="17" width="7.28515625" customWidth="1"/>
    <col min="18" max="18" width="9.140625" customWidth="1"/>
    <col min="19" max="21" width="10.42578125" customWidth="1"/>
  </cols>
  <sheetData>
    <row r="2" spans="1:21" s="44" customFormat="1" ht="44.25" customHeight="1">
      <c r="A2" s="987" t="s">
        <v>293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987"/>
      <c r="T2" s="986" t="s">
        <v>343</v>
      </c>
      <c r="U2" s="986"/>
    </row>
    <row r="3" spans="1:21" s="44" customFormat="1">
      <c r="A3" s="314"/>
      <c r="B3" s="458"/>
      <c r="C3" s="458"/>
      <c r="D3" s="458"/>
      <c r="E3" s="458"/>
      <c r="F3" s="458"/>
      <c r="G3" s="458"/>
      <c r="H3" s="458"/>
      <c r="I3" s="458"/>
      <c r="M3" s="43"/>
      <c r="N3" s="43"/>
      <c r="P3" s="43"/>
      <c r="Q3" s="43"/>
      <c r="S3" s="43"/>
    </row>
    <row r="4" spans="1:21" s="44" customFormat="1">
      <c r="A4" s="314"/>
      <c r="B4" s="458"/>
      <c r="C4" s="458"/>
      <c r="D4" s="458"/>
      <c r="E4" s="458"/>
      <c r="F4" s="458"/>
      <c r="G4" s="458"/>
      <c r="H4" s="458"/>
      <c r="I4" s="458"/>
      <c r="M4" s="43"/>
      <c r="N4" s="43"/>
      <c r="P4" s="43"/>
      <c r="Q4" s="43"/>
      <c r="S4" s="43"/>
    </row>
    <row r="5" spans="1:21" s="44" customFormat="1">
      <c r="A5" s="314"/>
      <c r="B5" s="458"/>
      <c r="C5" s="458"/>
      <c r="D5" s="458"/>
      <c r="E5" s="458"/>
      <c r="F5" s="458"/>
      <c r="G5" s="458"/>
      <c r="H5" s="458"/>
      <c r="I5" s="458"/>
      <c r="M5" s="43"/>
      <c r="N5" s="43"/>
      <c r="P5" s="43"/>
      <c r="Q5" s="43"/>
      <c r="S5" s="43"/>
    </row>
    <row r="6" spans="1:21" s="44" customFormat="1">
      <c r="A6" s="314"/>
      <c r="B6" s="458"/>
      <c r="C6" s="458"/>
      <c r="D6" s="458"/>
      <c r="E6" s="458"/>
      <c r="F6" s="458"/>
      <c r="G6" s="458"/>
      <c r="H6" s="458"/>
      <c r="I6" s="458"/>
      <c r="M6" s="43"/>
      <c r="N6" s="43"/>
      <c r="P6" s="43"/>
      <c r="Q6" s="43"/>
      <c r="S6" s="43"/>
    </row>
    <row r="7" spans="1:21" s="44" customFormat="1" ht="45">
      <c r="A7" s="911" t="s">
        <v>156</v>
      </c>
      <c r="B7" s="911"/>
      <c r="C7" s="911"/>
      <c r="D7" s="911"/>
      <c r="E7" s="911"/>
      <c r="F7" s="911"/>
      <c r="G7" s="911"/>
      <c r="H7" s="911"/>
      <c r="I7" s="911"/>
      <c r="J7" s="911"/>
      <c r="K7" s="911"/>
      <c r="L7" s="911"/>
      <c r="M7" s="911"/>
      <c r="N7" s="911"/>
      <c r="O7" s="911"/>
      <c r="P7" s="911"/>
      <c r="Q7" s="911"/>
      <c r="R7" s="911"/>
      <c r="S7" s="911"/>
      <c r="T7" s="911"/>
      <c r="U7" s="911"/>
    </row>
    <row r="8" spans="1:21" s="44" customFormat="1">
      <c r="A8" s="314"/>
      <c r="B8" s="458"/>
      <c r="C8" s="458"/>
      <c r="D8" s="458"/>
      <c r="E8" s="458"/>
      <c r="F8" s="458"/>
      <c r="G8" s="458"/>
      <c r="H8" s="458"/>
      <c r="I8" s="458"/>
      <c r="M8" s="43"/>
      <c r="N8" s="43"/>
      <c r="P8" s="43"/>
      <c r="Q8" s="43"/>
      <c r="S8" s="43"/>
    </row>
    <row r="9" spans="1:21" s="44" customFormat="1" ht="20.25">
      <c r="A9" s="912" t="s">
        <v>158</v>
      </c>
      <c r="B9" s="912"/>
      <c r="C9" s="912"/>
      <c r="D9" s="912"/>
      <c r="E9" s="912"/>
      <c r="F9" s="912"/>
      <c r="G9" s="912"/>
      <c r="H9" s="912"/>
      <c r="I9" s="912"/>
      <c r="J9" s="912"/>
      <c r="K9" s="912"/>
      <c r="L9" s="912"/>
      <c r="M9" s="912"/>
      <c r="N9" s="912"/>
      <c r="O9" s="912"/>
      <c r="P9" s="912"/>
      <c r="Q9" s="912"/>
      <c r="R9" s="912"/>
      <c r="S9" s="912"/>
      <c r="T9" s="912"/>
      <c r="U9" s="912"/>
    </row>
    <row r="10" spans="1:21" s="44" customFormat="1">
      <c r="A10" s="314"/>
      <c r="B10" s="458"/>
      <c r="C10" s="458"/>
      <c r="D10" s="458"/>
      <c r="E10" s="458"/>
      <c r="F10" s="458"/>
      <c r="G10" s="458"/>
      <c r="H10" s="458"/>
      <c r="I10" s="458"/>
      <c r="M10" s="43"/>
      <c r="N10" s="43"/>
      <c r="P10" s="43"/>
      <c r="Q10" s="43"/>
      <c r="S10" s="43"/>
    </row>
    <row r="11" spans="1:21" s="44" customFormat="1">
      <c r="A11" s="314"/>
      <c r="B11" s="458"/>
      <c r="C11" s="458"/>
      <c r="D11" s="458"/>
      <c r="E11" s="458"/>
      <c r="F11" s="458"/>
      <c r="G11" s="458"/>
      <c r="H11" s="458"/>
      <c r="I11" s="458"/>
      <c r="M11" s="43"/>
      <c r="N11" s="43"/>
      <c r="P11" s="43"/>
      <c r="Q11" s="43"/>
      <c r="S11" s="43"/>
    </row>
    <row r="12" spans="1:21" s="44" customFormat="1">
      <c r="A12" s="314"/>
      <c r="B12" s="458"/>
      <c r="C12" s="458"/>
      <c r="D12" s="458"/>
      <c r="E12" s="458"/>
      <c r="F12" s="458"/>
      <c r="G12" s="458"/>
      <c r="H12" s="458"/>
      <c r="I12" s="458"/>
      <c r="M12" s="43"/>
      <c r="N12" s="43"/>
      <c r="P12" s="43"/>
      <c r="Q12" s="43"/>
      <c r="S12" s="43"/>
    </row>
    <row r="13" spans="1:21" s="44" customFormat="1">
      <c r="A13" s="314"/>
      <c r="B13" s="458"/>
      <c r="C13" s="458"/>
      <c r="D13" s="458"/>
      <c r="E13" s="458"/>
      <c r="F13" s="458"/>
      <c r="G13" s="458"/>
      <c r="H13" s="458"/>
      <c r="I13" s="458"/>
      <c r="M13" s="43"/>
      <c r="N13" s="43"/>
      <c r="P13" s="43"/>
      <c r="Q13" s="43"/>
      <c r="S13" s="43"/>
    </row>
    <row r="14" spans="1:21" s="44" customFormat="1">
      <c r="A14" s="314"/>
      <c r="B14" s="458"/>
      <c r="C14" s="458"/>
      <c r="D14" s="458"/>
      <c r="E14" s="458"/>
      <c r="F14" s="458"/>
      <c r="G14" s="458"/>
      <c r="H14" s="458"/>
      <c r="I14" s="458"/>
      <c r="M14" s="43"/>
      <c r="N14" s="43"/>
      <c r="P14" s="43"/>
      <c r="Q14" s="43"/>
      <c r="S14" s="43"/>
    </row>
    <row r="15" spans="1:21" s="44" customFormat="1"/>
    <row r="16" spans="1:21" s="44" customFormat="1">
      <c r="A16" s="314"/>
      <c r="B16" s="458"/>
      <c r="C16" s="458"/>
      <c r="D16" s="458"/>
      <c r="E16" s="458"/>
      <c r="F16" s="458"/>
      <c r="G16" s="458"/>
      <c r="H16" s="458"/>
      <c r="I16" s="458"/>
      <c r="M16" s="43"/>
      <c r="N16" s="43"/>
      <c r="P16" s="43"/>
      <c r="Q16" s="43"/>
      <c r="S16" s="43"/>
    </row>
    <row r="17" spans="1:22" s="44" customFormat="1">
      <c r="A17" s="314"/>
      <c r="B17" s="458"/>
      <c r="C17" s="458"/>
      <c r="D17" s="458"/>
      <c r="E17" s="458"/>
      <c r="F17" s="458"/>
      <c r="G17" s="458"/>
      <c r="H17" s="458"/>
      <c r="I17" s="458"/>
      <c r="K17" s="44" t="s">
        <v>314</v>
      </c>
      <c r="M17" s="43"/>
      <c r="N17" s="43"/>
      <c r="P17" s="43"/>
      <c r="Q17" s="43"/>
      <c r="S17" s="43"/>
    </row>
    <row r="18" spans="1:22" s="44" customFormat="1">
      <c r="A18" s="314"/>
      <c r="B18" s="458"/>
      <c r="C18" s="458"/>
      <c r="D18" s="458"/>
      <c r="E18" s="458"/>
      <c r="F18" s="458"/>
      <c r="G18" s="458"/>
      <c r="H18" s="458"/>
      <c r="I18" s="458"/>
      <c r="M18" s="43"/>
      <c r="N18" s="43"/>
      <c r="P18" s="43"/>
      <c r="Q18" s="43"/>
      <c r="S18" s="43"/>
    </row>
    <row r="19" spans="1:22" s="44" customFormat="1">
      <c r="A19" s="314"/>
      <c r="B19" s="458"/>
      <c r="C19" s="458"/>
      <c r="D19" s="458"/>
      <c r="E19" s="458"/>
      <c r="F19" s="458"/>
      <c r="G19" s="458"/>
      <c r="H19" s="458"/>
      <c r="I19" s="458"/>
      <c r="M19" s="43"/>
      <c r="N19" s="43"/>
      <c r="P19" s="43"/>
      <c r="Q19" s="43"/>
      <c r="S19" s="43"/>
    </row>
    <row r="20" spans="1:22" s="44" customFormat="1">
      <c r="A20" s="314"/>
      <c r="B20" s="458"/>
      <c r="C20" s="458"/>
      <c r="D20" s="458"/>
      <c r="E20" s="458"/>
      <c r="F20" s="458"/>
      <c r="G20" s="458"/>
      <c r="H20" s="458"/>
      <c r="I20" s="458"/>
      <c r="M20" s="43"/>
      <c r="N20" s="43"/>
      <c r="P20" s="43"/>
      <c r="Q20" s="43"/>
      <c r="S20" s="43"/>
    </row>
    <row r="21" spans="1:22" s="44" customFormat="1">
      <c r="A21" s="314"/>
      <c r="B21" s="458"/>
      <c r="C21" s="458"/>
      <c r="D21" s="458"/>
      <c r="E21" s="458"/>
      <c r="F21" s="458"/>
      <c r="G21" s="458"/>
      <c r="H21" s="458"/>
      <c r="I21" s="458"/>
      <c r="M21" s="43"/>
      <c r="N21" s="43"/>
      <c r="P21" s="43"/>
      <c r="Q21" s="43"/>
      <c r="S21" s="43"/>
    </row>
    <row r="22" spans="1:22" s="44" customFormat="1">
      <c r="A22" s="314"/>
      <c r="B22" s="458"/>
      <c r="C22" s="458"/>
      <c r="D22" s="458"/>
      <c r="E22" s="458"/>
      <c r="F22" s="458"/>
      <c r="G22" s="458"/>
      <c r="H22" s="458"/>
      <c r="I22" s="458"/>
      <c r="M22" s="43"/>
      <c r="N22" s="43"/>
      <c r="P22" s="43"/>
      <c r="Q22" s="43"/>
      <c r="S22" s="43"/>
    </row>
    <row r="23" spans="1:22" s="44" customFormat="1">
      <c r="A23" s="314"/>
      <c r="B23" s="458"/>
      <c r="C23" s="458"/>
      <c r="D23" s="458"/>
      <c r="E23" s="458"/>
      <c r="F23" s="458"/>
      <c r="G23" s="458"/>
      <c r="H23" s="458"/>
      <c r="I23" s="458"/>
      <c r="M23" s="43"/>
      <c r="N23" s="43"/>
      <c r="P23" s="43"/>
      <c r="Q23" s="43"/>
      <c r="S23" s="43"/>
    </row>
    <row r="24" spans="1:22" s="44" customFormat="1">
      <c r="A24" s="314"/>
      <c r="B24" s="458"/>
      <c r="C24" s="458"/>
      <c r="D24" s="458"/>
      <c r="E24" s="458"/>
      <c r="F24" s="458"/>
      <c r="G24" s="458"/>
      <c r="H24" s="458"/>
      <c r="I24" s="458"/>
      <c r="M24" s="43"/>
      <c r="N24" s="43"/>
      <c r="P24" s="43"/>
      <c r="Q24" s="43"/>
      <c r="S24" s="43"/>
    </row>
    <row r="25" spans="1:22" s="44" customFormat="1">
      <c r="A25" s="314"/>
      <c r="B25" s="458"/>
      <c r="C25" s="458"/>
      <c r="D25" s="458"/>
      <c r="E25" s="458"/>
      <c r="F25" s="458"/>
      <c r="G25" s="458"/>
      <c r="H25" s="458"/>
      <c r="I25" s="458"/>
      <c r="M25" s="43"/>
      <c r="N25" s="43"/>
      <c r="P25" s="43"/>
      <c r="Q25" s="43"/>
      <c r="S25" s="43"/>
    </row>
    <row r="26" spans="1:22" s="44" customFormat="1">
      <c r="A26" s="314"/>
      <c r="B26" s="458"/>
      <c r="C26" s="458"/>
      <c r="D26" s="458"/>
      <c r="E26" s="458"/>
      <c r="F26" s="458"/>
      <c r="G26" s="458"/>
      <c r="H26" s="458"/>
      <c r="I26" s="458"/>
      <c r="M26" s="43"/>
      <c r="N26" s="43"/>
      <c r="P26" s="43"/>
      <c r="Q26" s="43"/>
      <c r="S26" s="43"/>
    </row>
    <row r="27" spans="1:22" s="44" customFormat="1" ht="45">
      <c r="V27" s="257"/>
    </row>
    <row r="28" spans="1:22" s="44" customFormat="1">
      <c r="A28" s="314"/>
      <c r="B28" s="458"/>
      <c r="C28" s="458"/>
      <c r="D28" s="458"/>
      <c r="E28" s="458"/>
      <c r="F28" s="458"/>
      <c r="G28" s="458"/>
      <c r="H28" s="458"/>
      <c r="I28" s="458"/>
      <c r="M28" s="43"/>
      <c r="N28" s="43"/>
      <c r="P28" s="43"/>
      <c r="Q28" s="43"/>
      <c r="S28" s="43"/>
    </row>
    <row r="29" spans="1:22" s="44" customFormat="1">
      <c r="A29" s="314"/>
      <c r="B29" s="458"/>
      <c r="C29" s="458"/>
      <c r="D29" s="458"/>
      <c r="E29" s="458"/>
      <c r="F29" s="458"/>
      <c r="G29" s="458"/>
      <c r="H29" s="458"/>
      <c r="I29" s="458"/>
      <c r="M29" s="43"/>
      <c r="N29" s="43"/>
      <c r="P29" s="43"/>
      <c r="Q29" s="43"/>
      <c r="S29" s="43"/>
    </row>
    <row r="30" spans="1:22" s="44" customFormat="1">
      <c r="A30" s="314"/>
      <c r="B30" s="458"/>
      <c r="C30" s="458"/>
      <c r="D30" s="458"/>
      <c r="E30" s="458"/>
      <c r="F30" s="458"/>
      <c r="G30" s="458"/>
      <c r="H30" s="458"/>
      <c r="I30" s="458"/>
      <c r="M30" s="43"/>
      <c r="N30" s="43"/>
      <c r="P30" s="43"/>
      <c r="Q30" s="43"/>
      <c r="S30" s="43"/>
    </row>
    <row r="31" spans="1:22" s="44" customFormat="1">
      <c r="A31" s="314"/>
      <c r="B31" s="458"/>
      <c r="C31" s="458"/>
      <c r="D31" s="458"/>
      <c r="E31" s="458"/>
      <c r="F31" s="458"/>
      <c r="G31" s="458"/>
      <c r="H31" s="458"/>
      <c r="I31" s="458"/>
      <c r="M31" s="43"/>
      <c r="N31" s="43"/>
      <c r="P31" s="43"/>
      <c r="Q31" s="43"/>
      <c r="S31" s="43"/>
    </row>
    <row r="32" spans="1:22" s="44" customFormat="1">
      <c r="A32" s="314"/>
      <c r="B32" s="458"/>
      <c r="C32" s="458"/>
      <c r="D32" s="458"/>
      <c r="E32" s="458"/>
      <c r="F32" s="458"/>
      <c r="G32" s="458"/>
      <c r="H32" s="458"/>
      <c r="I32" s="458"/>
      <c r="M32" s="43"/>
      <c r="N32" s="43"/>
      <c r="P32" s="43"/>
      <c r="Q32" s="43"/>
      <c r="S32" s="43"/>
    </row>
    <row r="33" spans="1:19" s="44" customFormat="1">
      <c r="A33" s="314"/>
      <c r="B33" s="458"/>
      <c r="C33" s="458"/>
      <c r="D33" s="458"/>
      <c r="E33" s="458"/>
      <c r="F33" s="458"/>
      <c r="G33" s="458"/>
      <c r="H33" s="458"/>
      <c r="I33" s="458"/>
      <c r="M33" s="43"/>
      <c r="N33" s="43"/>
      <c r="P33" s="43"/>
      <c r="Q33" s="43"/>
      <c r="S33" s="43"/>
    </row>
    <row r="34" spans="1:19" s="44" customFormat="1">
      <c r="A34" s="314"/>
      <c r="B34" s="458"/>
      <c r="C34" s="458"/>
      <c r="D34" s="458"/>
      <c r="E34" s="458"/>
      <c r="F34" s="458"/>
      <c r="G34" s="458"/>
      <c r="H34" s="458"/>
      <c r="I34" s="458"/>
      <c r="M34" s="43"/>
      <c r="N34" s="43"/>
      <c r="P34" s="43"/>
      <c r="Q34" s="43"/>
      <c r="S34" s="43"/>
    </row>
    <row r="35" spans="1:19" s="44" customFormat="1">
      <c r="A35" s="314"/>
      <c r="B35" s="458"/>
      <c r="C35" s="458"/>
      <c r="D35" s="458"/>
      <c r="E35" s="458"/>
      <c r="F35" s="458"/>
      <c r="G35" s="458"/>
      <c r="H35" s="458"/>
      <c r="I35" s="458"/>
      <c r="M35" s="43"/>
      <c r="N35" s="43"/>
      <c r="P35" s="43"/>
      <c r="Q35" s="43"/>
      <c r="S35" s="43"/>
    </row>
    <row r="36" spans="1:19" s="44" customFormat="1">
      <c r="A36" s="314"/>
      <c r="B36" s="458"/>
      <c r="C36" s="458"/>
      <c r="D36" s="458"/>
      <c r="E36" s="458"/>
      <c r="F36" s="458"/>
      <c r="G36" s="458"/>
      <c r="H36" s="458"/>
      <c r="I36" s="458"/>
      <c r="M36" s="43"/>
      <c r="N36" s="43"/>
      <c r="P36" s="43"/>
      <c r="Q36" s="43"/>
      <c r="S36" s="43"/>
    </row>
    <row r="37" spans="1:19" s="44" customFormat="1">
      <c r="A37" s="314"/>
      <c r="B37" s="458"/>
      <c r="C37" s="458"/>
      <c r="D37" s="458"/>
      <c r="E37" s="458"/>
      <c r="F37" s="458"/>
      <c r="G37" s="458"/>
      <c r="H37" s="458"/>
      <c r="I37" s="458"/>
      <c r="M37" s="43"/>
      <c r="N37" s="43"/>
      <c r="P37" s="43"/>
      <c r="Q37" s="43"/>
      <c r="S37" s="43"/>
    </row>
    <row r="38" spans="1:19" s="44" customFormat="1">
      <c r="A38" s="314"/>
      <c r="B38" s="458"/>
      <c r="C38" s="458"/>
      <c r="D38" s="458"/>
      <c r="E38" s="458"/>
      <c r="F38" s="458"/>
      <c r="G38" s="458"/>
      <c r="H38" s="458"/>
      <c r="I38" s="458"/>
      <c r="M38" s="43"/>
      <c r="N38" s="43"/>
      <c r="P38" s="43"/>
      <c r="Q38" s="43"/>
      <c r="S38" s="43"/>
    </row>
    <row r="39" spans="1:19" s="44" customFormat="1">
      <c r="A39" s="314"/>
      <c r="B39" s="458"/>
      <c r="C39" s="458"/>
      <c r="D39" s="458"/>
      <c r="E39" s="458"/>
      <c r="F39" s="458"/>
      <c r="G39" s="458"/>
      <c r="H39" s="458"/>
      <c r="I39" s="458"/>
      <c r="M39" s="43"/>
      <c r="N39" s="43"/>
      <c r="P39" s="43"/>
      <c r="Q39" s="43"/>
      <c r="S39" s="43"/>
    </row>
    <row r="40" spans="1:19" s="44" customFormat="1">
      <c r="A40" s="314"/>
      <c r="B40" s="458"/>
      <c r="C40" s="458"/>
      <c r="D40" s="458"/>
      <c r="E40" s="458"/>
      <c r="F40" s="458"/>
      <c r="G40" s="458"/>
      <c r="H40" s="458"/>
      <c r="I40" s="458"/>
      <c r="M40" s="43"/>
      <c r="N40" s="43"/>
      <c r="P40" s="43"/>
      <c r="Q40" s="43"/>
      <c r="S40" s="43"/>
    </row>
    <row r="41" spans="1:19" s="44" customFormat="1">
      <c r="A41" s="314"/>
      <c r="B41" s="458"/>
      <c r="C41" s="458"/>
      <c r="D41" s="458"/>
      <c r="E41" s="458"/>
      <c r="F41" s="458"/>
      <c r="G41" s="458"/>
      <c r="H41" s="458"/>
      <c r="I41" s="458"/>
      <c r="M41" s="43"/>
      <c r="N41" s="43"/>
      <c r="P41" s="43"/>
      <c r="Q41" s="43"/>
      <c r="S41" s="43"/>
    </row>
    <row r="42" spans="1:19" s="44" customFormat="1">
      <c r="A42" s="314"/>
      <c r="B42"/>
      <c r="C42" s="458"/>
      <c r="D42" s="458"/>
      <c r="E42" s="458"/>
      <c r="F42" s="458"/>
      <c r="G42" s="458"/>
      <c r="H42" s="458"/>
      <c r="I42" s="458"/>
      <c r="M42" s="43"/>
      <c r="N42" s="43"/>
      <c r="P42" s="43"/>
      <c r="Q42" s="43"/>
      <c r="S42" s="43"/>
    </row>
    <row r="43" spans="1:19" s="44" customFormat="1">
      <c r="A43" s="314"/>
      <c r="B43" s="458"/>
      <c r="C43" s="458"/>
      <c r="D43" s="458"/>
      <c r="E43" s="458"/>
      <c r="F43" s="458"/>
      <c r="G43" s="458"/>
      <c r="H43" s="458"/>
      <c r="I43" s="458"/>
      <c r="M43" s="43"/>
      <c r="N43" s="43"/>
      <c r="P43" s="43"/>
      <c r="Q43" s="43"/>
      <c r="S43" s="43"/>
    </row>
    <row r="44" spans="1:19" s="44" customFormat="1">
      <c r="A44" s="314"/>
      <c r="B44" s="458"/>
      <c r="C44" s="458"/>
      <c r="D44" s="458"/>
      <c r="E44" s="458"/>
      <c r="F44" s="458"/>
      <c r="G44" s="458"/>
      <c r="H44" s="458"/>
      <c r="I44" s="458"/>
      <c r="M44" s="43"/>
      <c r="N44" s="43"/>
      <c r="P44" s="43"/>
      <c r="Q44" s="43"/>
      <c r="S44" s="43"/>
    </row>
    <row r="45" spans="1:19" s="44" customFormat="1">
      <c r="A45" s="314"/>
      <c r="B45" s="458"/>
      <c r="C45" s="458"/>
      <c r="D45" s="458"/>
      <c r="E45" s="458"/>
      <c r="F45" s="458"/>
      <c r="G45" s="458"/>
      <c r="H45" s="458"/>
      <c r="I45" s="458"/>
      <c r="M45" s="43"/>
      <c r="N45" s="43"/>
      <c r="P45" s="43"/>
      <c r="Q45" s="43"/>
      <c r="S45" s="43"/>
    </row>
    <row r="46" spans="1:19" s="44" customFormat="1">
      <c r="A46" s="314"/>
      <c r="B46" s="458"/>
      <c r="C46" s="458"/>
      <c r="D46" s="458"/>
      <c r="E46" s="458"/>
      <c r="F46" s="458"/>
      <c r="G46" s="458"/>
      <c r="H46" s="458"/>
      <c r="I46" s="458"/>
      <c r="M46" s="43"/>
      <c r="N46" s="43"/>
      <c r="P46" s="43"/>
      <c r="Q46" s="43"/>
      <c r="S46" s="43"/>
    </row>
    <row r="47" spans="1:19" s="44" customFormat="1">
      <c r="A47" s="314"/>
      <c r="B47" s="458"/>
      <c r="C47" s="458"/>
      <c r="D47" s="458"/>
      <c r="E47" s="458"/>
      <c r="F47" s="458"/>
      <c r="G47" s="458"/>
      <c r="H47" s="458"/>
      <c r="I47" s="458"/>
      <c r="M47" s="43"/>
      <c r="N47" s="43"/>
      <c r="P47" s="43"/>
      <c r="Q47" s="43"/>
      <c r="S47" s="43"/>
    </row>
    <row r="48" spans="1:19" s="44" customFormat="1">
      <c r="A48" s="314"/>
      <c r="B48" s="458"/>
      <c r="C48" s="458"/>
      <c r="D48" s="458"/>
      <c r="E48" s="458"/>
      <c r="F48" s="458"/>
      <c r="G48" s="458"/>
      <c r="H48" s="458"/>
      <c r="I48" s="458"/>
      <c r="M48" s="43"/>
      <c r="N48" s="43"/>
      <c r="P48" s="43"/>
      <c r="Q48" s="43"/>
      <c r="S48" s="43"/>
    </row>
    <row r="49" spans="1:21" s="44" customFormat="1">
      <c r="A49" s="314"/>
      <c r="B49" s="458"/>
      <c r="C49" s="458"/>
      <c r="D49" s="458"/>
      <c r="E49" s="458"/>
      <c r="F49" s="458"/>
      <c r="G49" s="458"/>
      <c r="H49" s="458"/>
      <c r="I49" s="458"/>
      <c r="M49" s="43"/>
      <c r="N49" s="43"/>
      <c r="P49" s="43"/>
      <c r="Q49" s="43"/>
      <c r="S49" s="43"/>
    </row>
    <row r="50" spans="1:21" s="44" customFormat="1">
      <c r="A50" s="314"/>
      <c r="B50" s="458"/>
      <c r="C50" s="458"/>
      <c r="D50" s="458"/>
      <c r="E50" s="458"/>
      <c r="F50" s="458"/>
      <c r="G50" s="458"/>
      <c r="H50" s="458"/>
      <c r="I50" s="458"/>
      <c r="M50" s="43"/>
      <c r="N50" s="43"/>
      <c r="P50" s="43"/>
      <c r="Q50" s="43"/>
      <c r="S50" s="43"/>
    </row>
    <row r="51" spans="1:21" s="44" customFormat="1">
      <c r="A51" s="314"/>
      <c r="B51" s="458"/>
      <c r="C51" s="458"/>
      <c r="D51" s="458"/>
      <c r="E51" s="458"/>
      <c r="F51" s="458"/>
      <c r="G51" s="458"/>
      <c r="H51" s="458"/>
      <c r="I51" s="458"/>
      <c r="M51" s="43"/>
      <c r="N51" s="43"/>
      <c r="P51" s="43"/>
      <c r="Q51" s="43"/>
      <c r="S51" s="43"/>
    </row>
    <row r="52" spans="1:21" s="44" customFormat="1">
      <c r="A52" s="314"/>
      <c r="B52" s="458"/>
      <c r="C52" s="458"/>
      <c r="D52" s="458"/>
      <c r="E52" s="458"/>
      <c r="F52" s="458"/>
      <c r="G52" s="458"/>
      <c r="H52" s="458"/>
      <c r="I52" s="458"/>
      <c r="M52" s="43"/>
      <c r="N52" s="43"/>
      <c r="P52" s="43"/>
      <c r="Q52" s="43"/>
      <c r="S52" s="43"/>
    </row>
    <row r="53" spans="1:21" s="44" customFormat="1">
      <c r="A53" s="314"/>
      <c r="B53" s="458"/>
      <c r="C53" s="458"/>
      <c r="D53" s="458"/>
      <c r="E53" s="458"/>
      <c r="F53" s="458"/>
      <c r="G53" s="458"/>
      <c r="H53" s="458"/>
      <c r="I53" s="458"/>
      <c r="M53" s="43"/>
      <c r="N53" s="43"/>
      <c r="P53" s="43"/>
      <c r="Q53" s="43"/>
      <c r="S53" s="43"/>
    </row>
    <row r="54" spans="1:21" s="44" customFormat="1">
      <c r="A54" s="314"/>
      <c r="B54" s="458"/>
      <c r="C54" s="458"/>
      <c r="D54" s="458"/>
      <c r="E54" s="458"/>
      <c r="F54" s="458"/>
      <c r="G54" s="458"/>
      <c r="H54" s="458"/>
      <c r="I54" s="458"/>
      <c r="M54" s="43"/>
      <c r="N54" s="43"/>
      <c r="P54" s="43"/>
      <c r="Q54" s="43"/>
      <c r="S54" s="43"/>
    </row>
    <row r="55" spans="1:21" s="44" customFormat="1">
      <c r="A55" s="314"/>
      <c r="B55" s="458"/>
      <c r="C55" s="458"/>
      <c r="D55" s="458"/>
      <c r="E55" s="458"/>
      <c r="F55" s="458"/>
      <c r="G55" s="458"/>
      <c r="H55" s="458"/>
      <c r="I55" s="458"/>
      <c r="M55" s="43"/>
      <c r="N55" s="43"/>
      <c r="P55" s="43"/>
      <c r="Q55" s="43"/>
      <c r="S55" s="43"/>
    </row>
    <row r="56" spans="1:21" s="44" customFormat="1">
      <c r="A56" s="314"/>
      <c r="B56" s="458"/>
      <c r="C56" s="458"/>
      <c r="D56" s="458"/>
      <c r="E56" s="458"/>
      <c r="F56" s="458"/>
      <c r="G56" s="458"/>
      <c r="H56" s="458"/>
      <c r="I56" s="458"/>
      <c r="M56" s="43"/>
      <c r="N56" s="43"/>
      <c r="P56" s="43"/>
      <c r="Q56" s="43"/>
      <c r="S56" s="43"/>
    </row>
    <row r="57" spans="1:21" s="44" customFormat="1">
      <c r="A57" s="314"/>
      <c r="B57" s="458"/>
      <c r="C57" s="458"/>
      <c r="D57" s="458"/>
      <c r="E57" s="458"/>
      <c r="F57" s="458"/>
      <c r="G57" s="458"/>
      <c r="H57" s="458"/>
      <c r="I57" s="458"/>
      <c r="M57" s="43"/>
      <c r="N57" s="43"/>
      <c r="P57" s="43"/>
      <c r="Q57" s="43"/>
      <c r="S57" s="43"/>
    </row>
    <row r="58" spans="1:21" s="44" customFormat="1">
      <c r="A58" s="314"/>
      <c r="B58" s="458"/>
      <c r="C58" s="458"/>
      <c r="D58" s="458"/>
      <c r="E58" s="458"/>
      <c r="F58" s="458"/>
      <c r="G58" s="458"/>
      <c r="H58" s="458"/>
      <c r="I58" s="458"/>
      <c r="M58" s="43"/>
      <c r="N58" s="43"/>
      <c r="P58" s="43"/>
      <c r="Q58" s="43"/>
      <c r="S58" s="43"/>
    </row>
    <row r="59" spans="1:21" s="44" customFormat="1" ht="45">
      <c r="A59" s="913" t="s">
        <v>157</v>
      </c>
      <c r="B59" s="913"/>
      <c r="C59" s="913"/>
      <c r="D59" s="913"/>
      <c r="E59" s="913"/>
      <c r="F59" s="913"/>
      <c r="G59" s="913"/>
      <c r="H59" s="913"/>
      <c r="I59" s="913"/>
      <c r="J59" s="913"/>
      <c r="K59" s="913"/>
      <c r="L59" s="913"/>
      <c r="M59" s="913"/>
      <c r="N59" s="913"/>
      <c r="O59" s="913"/>
      <c r="P59" s="913"/>
      <c r="Q59" s="913"/>
      <c r="R59" s="913"/>
      <c r="S59" s="913"/>
      <c r="T59" s="913"/>
      <c r="U59" s="913"/>
    </row>
    <row r="60" spans="1:21" s="44" customFormat="1" ht="45">
      <c r="A60" s="914" t="s">
        <v>342</v>
      </c>
      <c r="B60" s="914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</row>
    <row r="61" spans="1:21" s="44" customFormat="1">
      <c r="A61" s="314"/>
      <c r="B61" s="458"/>
      <c r="C61" s="458"/>
      <c r="D61" s="458"/>
      <c r="E61" s="458"/>
      <c r="F61" s="458"/>
      <c r="G61" s="458"/>
      <c r="H61" s="458"/>
      <c r="I61" s="458"/>
      <c r="M61" s="43"/>
      <c r="N61" s="43"/>
      <c r="P61" s="43"/>
      <c r="Q61" s="43"/>
      <c r="S61" s="43"/>
    </row>
    <row r="62" spans="1:21" s="44" customFormat="1">
      <c r="A62" s="314"/>
      <c r="B62" s="458"/>
      <c r="C62" s="458"/>
      <c r="D62" s="458"/>
      <c r="E62" s="458"/>
      <c r="F62" s="458"/>
      <c r="G62" s="458"/>
      <c r="H62" s="458"/>
      <c r="I62" s="458"/>
      <c r="M62" s="43"/>
      <c r="N62" s="43"/>
      <c r="P62" s="43"/>
      <c r="Q62" s="43"/>
      <c r="S62" s="43"/>
    </row>
    <row r="63" spans="1:21" s="44" customFormat="1">
      <c r="A63" s="314"/>
      <c r="B63" s="458"/>
      <c r="C63" s="458"/>
      <c r="D63" s="458"/>
      <c r="E63" s="458"/>
      <c r="F63" s="458"/>
      <c r="G63" s="458"/>
      <c r="H63" s="458"/>
      <c r="I63" s="458"/>
      <c r="M63" s="43"/>
      <c r="N63" s="43"/>
      <c r="P63" s="43"/>
      <c r="Q63" s="43"/>
      <c r="S63" s="43"/>
    </row>
    <row r="64" spans="1:21" s="44" customFormat="1">
      <c r="A64" s="314"/>
      <c r="B64" s="458"/>
      <c r="C64" s="458"/>
      <c r="D64" s="458"/>
      <c r="E64" s="458"/>
      <c r="F64" s="458"/>
      <c r="G64" s="458"/>
      <c r="H64" s="458"/>
      <c r="I64" s="458"/>
      <c r="M64" s="43"/>
      <c r="N64" s="43"/>
      <c r="P64" s="43"/>
      <c r="Q64" s="43"/>
      <c r="S64" s="43"/>
    </row>
    <row r="65" spans="1:21" s="44" customFormat="1">
      <c r="A65" s="314"/>
      <c r="B65" s="458"/>
      <c r="C65" s="458"/>
      <c r="D65" s="458"/>
      <c r="E65" s="458"/>
      <c r="F65" s="458"/>
      <c r="G65" s="458"/>
      <c r="H65" s="458"/>
      <c r="I65" s="458"/>
      <c r="M65" s="43"/>
      <c r="N65" s="43"/>
      <c r="P65" s="43"/>
      <c r="Q65" s="43"/>
      <c r="S65" s="43"/>
    </row>
    <row r="66" spans="1:21" s="44" customFormat="1" ht="51" customHeight="1">
      <c r="A66" s="915" t="s">
        <v>339</v>
      </c>
      <c r="B66" s="915"/>
      <c r="C66" s="915"/>
      <c r="D66" s="915"/>
      <c r="E66" s="915"/>
      <c r="F66" s="915"/>
      <c r="G66" s="915"/>
      <c r="H66" s="915"/>
      <c r="I66" s="915"/>
      <c r="J66" s="915"/>
      <c r="K66" s="915"/>
      <c r="L66" s="915"/>
      <c r="M66" s="915"/>
      <c r="N66" s="915"/>
      <c r="O66" s="915"/>
      <c r="P66" s="915"/>
      <c r="Q66" s="915"/>
      <c r="R66" s="915"/>
      <c r="S66" s="915"/>
      <c r="T66" s="915"/>
      <c r="U66" s="915"/>
    </row>
    <row r="67" spans="1:21" s="44" customFormat="1">
      <c r="A67" s="314"/>
      <c r="B67" s="458"/>
      <c r="C67" s="458"/>
      <c r="D67" s="458"/>
      <c r="E67" s="458"/>
      <c r="F67" s="458"/>
      <c r="G67" s="458"/>
      <c r="H67" s="458"/>
      <c r="I67" s="458"/>
      <c r="M67" s="43"/>
      <c r="N67" s="43"/>
      <c r="P67" s="43"/>
      <c r="Q67" s="43"/>
      <c r="S67" s="43"/>
    </row>
    <row r="68" spans="1:21" s="44" customFormat="1"/>
    <row r="69" spans="1:21" s="44" customFormat="1"/>
    <row r="70" spans="1:21" s="44" customFormat="1"/>
    <row r="71" spans="1:21" s="44" customFormat="1">
      <c r="A71" s="314"/>
      <c r="B71" s="458"/>
      <c r="C71" s="458"/>
      <c r="D71" s="458"/>
      <c r="E71" s="458"/>
      <c r="F71" s="458"/>
      <c r="G71" s="458"/>
      <c r="H71" s="458"/>
      <c r="I71" s="458"/>
      <c r="M71" s="43"/>
      <c r="N71" s="43"/>
      <c r="P71" s="43"/>
      <c r="Q71" s="43"/>
      <c r="S71" s="43"/>
    </row>
    <row r="72" spans="1:21" s="44" customFormat="1">
      <c r="A72" s="314"/>
      <c r="B72" s="458"/>
      <c r="C72" s="458"/>
      <c r="D72" s="458"/>
      <c r="E72" s="458"/>
      <c r="F72" s="458"/>
      <c r="G72" s="458"/>
      <c r="H72" s="458"/>
      <c r="I72" s="458"/>
      <c r="M72" s="43"/>
      <c r="N72" s="43"/>
      <c r="P72" s="43"/>
      <c r="Q72" s="43"/>
      <c r="S72" s="43"/>
    </row>
    <row r="73" spans="1:21" s="44" customFormat="1">
      <c r="A73" s="314"/>
      <c r="B73" s="458"/>
      <c r="C73" s="458"/>
      <c r="D73" s="458"/>
      <c r="E73" s="458"/>
      <c r="F73" s="458"/>
      <c r="G73" s="458"/>
      <c r="H73" s="458"/>
      <c r="I73" s="458"/>
      <c r="M73" s="43"/>
      <c r="N73" s="43"/>
      <c r="P73" s="43"/>
      <c r="Q73" s="43"/>
      <c r="S73" s="43"/>
    </row>
    <row r="74" spans="1:21" s="44" customFormat="1"/>
    <row r="75" spans="1:21" s="44" customFormat="1">
      <c r="A75" s="314"/>
      <c r="B75" s="458"/>
      <c r="C75" s="458"/>
      <c r="D75" s="458"/>
      <c r="E75" s="458"/>
      <c r="F75" s="458"/>
      <c r="G75" s="458"/>
      <c r="H75" s="458"/>
      <c r="I75" s="458"/>
      <c r="M75" s="43"/>
      <c r="N75" s="43"/>
      <c r="P75" s="43"/>
      <c r="Q75" s="43"/>
      <c r="S75" s="43"/>
    </row>
    <row r="76" spans="1:21" s="44" customFormat="1">
      <c r="A76" s="314"/>
      <c r="B76" s="458"/>
      <c r="C76" s="458"/>
      <c r="D76" s="458"/>
      <c r="E76" s="458"/>
      <c r="F76" s="458"/>
      <c r="G76" s="458"/>
      <c r="H76" s="458"/>
      <c r="I76" s="458"/>
      <c r="M76" s="43"/>
      <c r="N76" s="43"/>
      <c r="P76" s="43"/>
      <c r="Q76" s="43"/>
      <c r="S76" s="43"/>
    </row>
    <row r="77" spans="1:21" s="44" customFormat="1">
      <c r="A77" s="314"/>
      <c r="B77" s="458"/>
      <c r="C77" s="458"/>
      <c r="D77" s="458"/>
      <c r="E77" s="458"/>
      <c r="F77" s="458"/>
      <c r="G77" s="458"/>
      <c r="H77" s="458"/>
      <c r="I77" s="458"/>
      <c r="M77" s="43"/>
      <c r="N77" s="43"/>
      <c r="P77" s="43"/>
      <c r="Q77" s="43"/>
      <c r="S77" s="43"/>
    </row>
    <row r="78" spans="1:21" s="44" customFormat="1">
      <c r="A78" s="314"/>
      <c r="B78" s="458"/>
      <c r="C78" s="458"/>
      <c r="D78" s="458"/>
      <c r="E78" s="458"/>
      <c r="F78" s="458"/>
      <c r="G78" s="458"/>
      <c r="H78" s="458"/>
      <c r="I78" s="458"/>
      <c r="M78" s="43"/>
      <c r="N78" s="43"/>
      <c r="P78" s="43"/>
      <c r="Q78" s="43"/>
      <c r="S78" s="43"/>
    </row>
    <row r="79" spans="1:21" s="44" customFormat="1" ht="33.75" customHeight="1"/>
    <row r="80" spans="1:21" s="44" customFormat="1">
      <c r="A80" s="314"/>
      <c r="B80" s="458"/>
      <c r="C80" s="458"/>
      <c r="D80" s="458"/>
      <c r="E80" s="458"/>
      <c r="F80" s="458"/>
      <c r="G80" s="458"/>
      <c r="H80" s="458"/>
      <c r="I80" s="458"/>
      <c r="M80" s="43"/>
      <c r="N80" s="43"/>
      <c r="P80" s="43"/>
      <c r="Q80" s="43"/>
      <c r="S80" s="43"/>
    </row>
    <row r="81" spans="1:22" s="44" customFormat="1">
      <c r="A81" s="314"/>
      <c r="B81" s="458"/>
      <c r="C81" s="458"/>
      <c r="D81" s="458"/>
      <c r="E81" s="458"/>
      <c r="F81" s="458"/>
      <c r="G81" s="458"/>
      <c r="H81" s="458"/>
      <c r="I81" s="458"/>
      <c r="M81" s="43"/>
      <c r="N81" s="43"/>
      <c r="P81" s="43"/>
      <c r="Q81" s="43"/>
      <c r="S81" s="43"/>
    </row>
    <row r="82" spans="1:22" s="44" customFormat="1">
      <c r="A82" s="314"/>
      <c r="B82" s="458"/>
      <c r="C82" s="458"/>
      <c r="D82" s="458"/>
      <c r="E82" s="458"/>
      <c r="F82" s="458"/>
      <c r="G82" s="458"/>
      <c r="H82" s="458"/>
      <c r="I82" s="458"/>
      <c r="M82" s="43"/>
      <c r="N82" s="43"/>
      <c r="P82" s="43"/>
      <c r="Q82" s="43"/>
      <c r="S82" s="43"/>
    </row>
    <row r="83" spans="1:22" s="44" customFormat="1">
      <c r="A83" s="314"/>
      <c r="B83" s="458"/>
      <c r="C83" s="458"/>
      <c r="D83" s="458"/>
      <c r="E83" s="458"/>
      <c r="F83" s="458"/>
      <c r="G83" s="458"/>
      <c r="H83" s="458"/>
      <c r="I83" s="458"/>
      <c r="M83" s="43"/>
      <c r="N83" s="43"/>
      <c r="P83" s="43"/>
      <c r="Q83" s="43"/>
      <c r="S83" s="43"/>
    </row>
    <row r="84" spans="1:22" s="44" customFormat="1">
      <c r="A84" s="314"/>
      <c r="B84" s="458"/>
      <c r="C84" s="458"/>
      <c r="D84" s="458"/>
      <c r="E84" s="458"/>
      <c r="F84" s="458"/>
      <c r="G84" s="458"/>
      <c r="H84" s="458"/>
      <c r="I84" s="458"/>
      <c r="M84" s="43"/>
      <c r="N84" s="43"/>
      <c r="P84" s="43"/>
      <c r="Q84" s="43"/>
      <c r="S84" s="43"/>
    </row>
    <row r="85" spans="1:22" s="44" customFormat="1">
      <c r="A85" s="314"/>
      <c r="B85" s="458"/>
      <c r="C85" s="458"/>
      <c r="D85" s="458"/>
      <c r="E85" s="458"/>
      <c r="F85" s="458"/>
      <c r="G85" s="458"/>
      <c r="H85" s="458"/>
      <c r="I85" s="458"/>
      <c r="M85" s="43"/>
      <c r="N85" s="43"/>
      <c r="P85" s="43"/>
      <c r="Q85" s="43"/>
      <c r="S85" s="43"/>
    </row>
    <row r="86" spans="1:22" s="44" customFormat="1">
      <c r="A86" s="314"/>
      <c r="B86" s="458"/>
      <c r="C86" s="458"/>
      <c r="D86" s="458"/>
      <c r="E86" s="458"/>
      <c r="F86" s="458"/>
      <c r="G86" s="458"/>
      <c r="H86" s="458"/>
      <c r="I86" s="458"/>
      <c r="M86" s="43"/>
      <c r="N86" s="43"/>
      <c r="P86" s="43"/>
      <c r="Q86" s="43"/>
      <c r="S86" s="43"/>
    </row>
    <row r="87" spans="1:22" s="44" customFormat="1" ht="35.25">
      <c r="V87" s="258"/>
    </row>
    <row r="88" spans="1:22" s="44" customFormat="1"/>
    <row r="89" spans="1:22" s="44" customFormat="1"/>
    <row r="90" spans="1:22" s="44" customFormat="1" ht="20.25">
      <c r="A90" s="1077" t="s">
        <v>157</v>
      </c>
      <c r="B90" s="1077"/>
      <c r="C90" s="1077"/>
      <c r="D90" s="1077"/>
      <c r="E90" s="1077"/>
      <c r="F90" s="1077"/>
      <c r="G90" s="1077"/>
      <c r="H90" s="1077"/>
      <c r="I90" s="1077"/>
      <c r="J90" s="1077"/>
      <c r="K90" s="1077"/>
      <c r="L90" s="1077"/>
      <c r="M90" s="1077"/>
      <c r="N90" s="1077"/>
      <c r="O90" s="1077"/>
      <c r="P90" s="1077"/>
      <c r="Q90" s="1077"/>
      <c r="R90" s="1077"/>
      <c r="S90" s="1077"/>
      <c r="T90" s="1077"/>
      <c r="U90" s="1077"/>
    </row>
    <row r="91" spans="1:22" s="44" customFormat="1" ht="20.25">
      <c r="A91" s="1078" t="s">
        <v>342</v>
      </c>
      <c r="B91" s="1078"/>
      <c r="C91" s="1078"/>
      <c r="D91" s="1078"/>
      <c r="E91" s="1078"/>
      <c r="F91" s="1078"/>
      <c r="G91" s="1078"/>
      <c r="H91" s="1078"/>
      <c r="I91" s="1078"/>
      <c r="J91" s="1078"/>
      <c r="K91" s="1078"/>
      <c r="L91" s="1078"/>
      <c r="M91" s="1078"/>
      <c r="N91" s="1078"/>
      <c r="O91" s="1078"/>
      <c r="P91" s="1078"/>
      <c r="Q91" s="1078"/>
      <c r="R91" s="1078"/>
      <c r="S91" s="1078"/>
      <c r="T91" s="1078"/>
      <c r="U91" s="1078"/>
    </row>
    <row r="92" spans="1:22" s="44" customFormat="1" ht="27.75">
      <c r="A92" s="1079" t="s">
        <v>339</v>
      </c>
      <c r="B92" s="1079"/>
      <c r="C92" s="1079"/>
      <c r="D92" s="1079"/>
      <c r="E92" s="1079"/>
      <c r="F92" s="1079"/>
      <c r="G92" s="1079"/>
      <c r="H92" s="1079"/>
      <c r="I92" s="1079"/>
      <c r="J92" s="1079"/>
      <c r="K92" s="1079"/>
      <c r="L92" s="1079"/>
      <c r="M92" s="1079"/>
      <c r="N92" s="1079"/>
      <c r="O92" s="1079"/>
      <c r="P92" s="1079"/>
      <c r="Q92" s="1079"/>
      <c r="R92" s="1079"/>
      <c r="S92" s="1079"/>
      <c r="T92" s="1079"/>
      <c r="U92" s="1079"/>
    </row>
    <row r="93" spans="1:22" s="44" customFormat="1" ht="33.75">
      <c r="A93" s="314"/>
      <c r="B93" s="460"/>
      <c r="C93" s="460"/>
      <c r="D93" s="460"/>
      <c r="E93" s="460"/>
      <c r="F93" s="460"/>
      <c r="G93" s="460"/>
      <c r="H93" s="460"/>
      <c r="I93" s="460"/>
      <c r="M93" s="43"/>
      <c r="N93" s="43"/>
      <c r="P93" s="43"/>
      <c r="Q93" s="43"/>
      <c r="S93" s="43"/>
      <c r="V93" s="259"/>
    </row>
    <row r="94" spans="1:22" s="44" customFormat="1">
      <c r="A94" s="314"/>
      <c r="B94" s="460"/>
      <c r="C94" s="460"/>
      <c r="D94" s="460"/>
      <c r="E94" s="460"/>
      <c r="F94" s="460"/>
      <c r="G94" s="460"/>
      <c r="H94" s="460"/>
      <c r="I94" s="460"/>
      <c r="M94" s="43"/>
      <c r="N94" s="43"/>
      <c r="P94" s="43"/>
      <c r="Q94" s="43"/>
      <c r="S94" s="43"/>
    </row>
    <row r="95" spans="1:22" s="44" customFormat="1">
      <c r="A95" s="314"/>
      <c r="B95" s="460"/>
      <c r="C95" s="460"/>
      <c r="D95" s="460"/>
      <c r="E95" s="460"/>
      <c r="F95" s="460"/>
      <c r="G95" s="460"/>
      <c r="H95" s="460"/>
      <c r="I95" s="460"/>
      <c r="M95" s="43"/>
      <c r="N95" s="43"/>
      <c r="P95" s="43"/>
      <c r="Q95" s="43"/>
      <c r="S95" s="43"/>
    </row>
    <row r="96" spans="1:22" s="44" customFormat="1">
      <c r="A96" s="314"/>
      <c r="B96" s="460"/>
      <c r="C96" s="460"/>
      <c r="D96" s="460"/>
      <c r="E96" s="460"/>
      <c r="F96" s="460"/>
      <c r="G96" s="460"/>
      <c r="H96" s="460"/>
      <c r="I96" s="460"/>
      <c r="M96" s="43"/>
      <c r="N96" s="43"/>
      <c r="P96" s="43"/>
      <c r="Q96" s="43"/>
      <c r="S96" s="43"/>
    </row>
    <row r="100" spans="1:33" s="251" customFormat="1" ht="25.5" customHeight="1">
      <c r="A100" s="1055" t="s">
        <v>334</v>
      </c>
      <c r="B100" s="1056"/>
      <c r="C100" s="1056"/>
      <c r="D100" s="1056"/>
      <c r="E100" s="1056"/>
      <c r="F100" s="1056"/>
      <c r="G100" s="1056"/>
      <c r="H100" s="1056"/>
      <c r="I100" s="1056"/>
      <c r="J100" s="1056"/>
      <c r="K100" s="1056"/>
      <c r="L100" s="1056"/>
      <c r="M100" s="1056"/>
      <c r="N100" s="1056"/>
      <c r="O100" s="1056"/>
      <c r="P100" s="1056"/>
      <c r="Q100" s="1056"/>
      <c r="R100" s="1056"/>
      <c r="S100" s="1056"/>
      <c r="T100" s="1056"/>
      <c r="U100" s="1057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</row>
    <row r="101" spans="1:33" s="321" customFormat="1" ht="7.5" customHeight="1" thickBot="1">
      <c r="A101" s="461"/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</row>
    <row r="102" spans="1:33" s="251" customFormat="1" ht="27.75" customHeight="1">
      <c r="A102" s="1053" t="s">
        <v>163</v>
      </c>
      <c r="B102" s="1068" t="s">
        <v>49</v>
      </c>
      <c r="C102" s="1069"/>
      <c r="D102" s="1070" t="s">
        <v>174</v>
      </c>
      <c r="E102" s="1061" t="s">
        <v>184</v>
      </c>
      <c r="F102" s="1058" t="s">
        <v>176</v>
      </c>
      <c r="G102" s="1058" t="s">
        <v>177</v>
      </c>
      <c r="H102" s="1058" t="s">
        <v>178</v>
      </c>
      <c r="I102" s="1058" t="s">
        <v>185</v>
      </c>
      <c r="J102" s="1058" t="s">
        <v>161</v>
      </c>
      <c r="K102" s="1058"/>
      <c r="L102" s="1060"/>
      <c r="M102" s="1061" t="s">
        <v>183</v>
      </c>
      <c r="N102" s="1058"/>
      <c r="O102" s="1062" t="s">
        <v>155</v>
      </c>
      <c r="P102" s="1064" t="s">
        <v>175</v>
      </c>
      <c r="Q102" s="1065"/>
      <c r="R102" s="1066" t="s">
        <v>182</v>
      </c>
      <c r="S102" s="1073" t="s">
        <v>164</v>
      </c>
      <c r="T102" s="1074"/>
      <c r="U102" s="1075" t="s">
        <v>315</v>
      </c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</row>
    <row r="103" spans="1:33" s="251" customFormat="1" ht="29.25" customHeight="1">
      <c r="A103" s="1054"/>
      <c r="B103" s="490" t="s">
        <v>172</v>
      </c>
      <c r="C103" s="491" t="s">
        <v>154</v>
      </c>
      <c r="D103" s="1071"/>
      <c r="E103" s="1072"/>
      <c r="F103" s="1059"/>
      <c r="G103" s="1059"/>
      <c r="H103" s="1059"/>
      <c r="I103" s="1059"/>
      <c r="J103" s="492" t="s">
        <v>179</v>
      </c>
      <c r="K103" s="492" t="s">
        <v>180</v>
      </c>
      <c r="L103" s="493" t="s">
        <v>181</v>
      </c>
      <c r="M103" s="494" t="s">
        <v>172</v>
      </c>
      <c r="N103" s="492" t="s">
        <v>154</v>
      </c>
      <c r="O103" s="1063"/>
      <c r="P103" s="495" t="s">
        <v>172</v>
      </c>
      <c r="Q103" s="496" t="s">
        <v>154</v>
      </c>
      <c r="R103" s="1067"/>
      <c r="S103" s="497" t="s">
        <v>173</v>
      </c>
      <c r="T103" s="498" t="s">
        <v>154</v>
      </c>
      <c r="U103" s="1076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</row>
    <row r="104" spans="1:33" s="251" customFormat="1" ht="18" customHeight="1">
      <c r="A104" s="1054"/>
      <c r="B104" s="499" t="s">
        <v>82</v>
      </c>
      <c r="C104" s="500" t="s">
        <v>165</v>
      </c>
      <c r="D104" s="501" t="s">
        <v>166</v>
      </c>
      <c r="E104" s="502" t="s">
        <v>87</v>
      </c>
      <c r="F104" s="503" t="s">
        <v>79</v>
      </c>
      <c r="G104" s="503" t="s">
        <v>80</v>
      </c>
      <c r="H104" s="503" t="s">
        <v>153</v>
      </c>
      <c r="I104" s="503" t="s">
        <v>160</v>
      </c>
      <c r="J104" s="503" t="s">
        <v>162</v>
      </c>
      <c r="K104" s="503" t="s">
        <v>83</v>
      </c>
      <c r="L104" s="504" t="s">
        <v>186</v>
      </c>
      <c r="M104" s="505" t="s">
        <v>187</v>
      </c>
      <c r="N104" s="503" t="s">
        <v>81</v>
      </c>
      <c r="O104" s="506" t="s">
        <v>188</v>
      </c>
      <c r="P104" s="507" t="s">
        <v>85</v>
      </c>
      <c r="Q104" s="508" t="s">
        <v>189</v>
      </c>
      <c r="R104" s="509" t="s">
        <v>190</v>
      </c>
      <c r="S104" s="510" t="s">
        <v>191</v>
      </c>
      <c r="T104" s="511" t="s">
        <v>192</v>
      </c>
      <c r="U104" s="512" t="s">
        <v>193</v>
      </c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</row>
    <row r="105" spans="1:33" s="251" customFormat="1" ht="18" customHeight="1">
      <c r="A105" s="513" t="s">
        <v>170</v>
      </c>
      <c r="B105" s="514">
        <f>SUM(B106:B111)</f>
        <v>920</v>
      </c>
      <c r="C105" s="514">
        <f>SUM(C106:C111)</f>
        <v>311</v>
      </c>
      <c r="D105" s="514">
        <f>SUM(D106:D111)</f>
        <v>1231</v>
      </c>
      <c r="E105" s="515">
        <v>0</v>
      </c>
      <c r="F105" s="516">
        <f t="shared" ref="F105:U105" si="0">SUM(F106:F111)</f>
        <v>878</v>
      </c>
      <c r="G105" s="516">
        <f t="shared" si="0"/>
        <v>0</v>
      </c>
      <c r="H105" s="516">
        <f t="shared" si="0"/>
        <v>0</v>
      </c>
      <c r="I105" s="516">
        <f t="shared" si="0"/>
        <v>0</v>
      </c>
      <c r="J105" s="516">
        <f t="shared" si="0"/>
        <v>0</v>
      </c>
      <c r="K105" s="516">
        <f t="shared" si="0"/>
        <v>0</v>
      </c>
      <c r="L105" s="517">
        <f t="shared" si="0"/>
        <v>0</v>
      </c>
      <c r="M105" s="518">
        <f t="shared" si="0"/>
        <v>878</v>
      </c>
      <c r="N105" s="516">
        <f t="shared" si="0"/>
        <v>1</v>
      </c>
      <c r="O105" s="519">
        <f t="shared" si="0"/>
        <v>879</v>
      </c>
      <c r="P105" s="520">
        <f t="shared" si="0"/>
        <v>3</v>
      </c>
      <c r="Q105" s="521">
        <f t="shared" si="0"/>
        <v>6</v>
      </c>
      <c r="R105" s="522">
        <f t="shared" si="0"/>
        <v>9</v>
      </c>
      <c r="S105" s="523">
        <f t="shared" si="0"/>
        <v>39</v>
      </c>
      <c r="T105" s="524">
        <f t="shared" si="0"/>
        <v>304</v>
      </c>
      <c r="U105" s="525">
        <f t="shared" si="0"/>
        <v>343</v>
      </c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52"/>
      <c r="AG105" s="252"/>
    </row>
    <row r="106" spans="1:33" s="251" customFormat="1" ht="18" customHeight="1">
      <c r="A106" s="464" t="s">
        <v>306</v>
      </c>
      <c r="B106" s="466">
        <v>172</v>
      </c>
      <c r="C106" s="467">
        <v>103</v>
      </c>
      <c r="D106" s="468">
        <f t="shared" ref="D106:D111" si="1">SUM(B106:C106)</f>
        <v>275</v>
      </c>
      <c r="E106" s="472">
        <v>0</v>
      </c>
      <c r="F106" s="473">
        <v>163</v>
      </c>
      <c r="G106" s="473">
        <v>0</v>
      </c>
      <c r="H106" s="473">
        <v>0</v>
      </c>
      <c r="I106" s="473">
        <v>0</v>
      </c>
      <c r="J106" s="473">
        <v>0</v>
      </c>
      <c r="K106" s="473">
        <v>0</v>
      </c>
      <c r="L106" s="474">
        <v>0</v>
      </c>
      <c r="M106" s="488">
        <f t="shared" ref="M106:M111" si="2">SUM(E106:L106)</f>
        <v>163</v>
      </c>
      <c r="N106" s="473">
        <v>1</v>
      </c>
      <c r="O106" s="478">
        <f t="shared" ref="O106:O111" si="3">SUM(M106:N106)</f>
        <v>164</v>
      </c>
      <c r="P106" s="341">
        <v>1</v>
      </c>
      <c r="Q106" s="329">
        <v>2</v>
      </c>
      <c r="R106" s="480">
        <f t="shared" ref="R106:R111" si="4">SUM(P106:Q106)</f>
        <v>3</v>
      </c>
      <c r="S106" s="482">
        <f t="shared" ref="S106:T111" si="5">+B106-M106-P106</f>
        <v>8</v>
      </c>
      <c r="T106" s="483">
        <f t="shared" si="5"/>
        <v>100</v>
      </c>
      <c r="U106" s="525">
        <f t="shared" ref="U106:U111" si="6">+S106+T106</f>
        <v>108</v>
      </c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</row>
    <row r="107" spans="1:33" s="43" customFormat="1" ht="18" customHeight="1">
      <c r="A107" s="464" t="s">
        <v>307</v>
      </c>
      <c r="B107" s="466">
        <v>165</v>
      </c>
      <c r="C107" s="467">
        <v>28</v>
      </c>
      <c r="D107" s="468">
        <f t="shared" si="1"/>
        <v>193</v>
      </c>
      <c r="E107" s="472">
        <v>0</v>
      </c>
      <c r="F107" s="473">
        <v>177</v>
      </c>
      <c r="G107" s="473">
        <v>0</v>
      </c>
      <c r="H107" s="473">
        <v>0</v>
      </c>
      <c r="I107" s="473">
        <v>0</v>
      </c>
      <c r="J107" s="473">
        <v>0</v>
      </c>
      <c r="K107" s="473">
        <v>0</v>
      </c>
      <c r="L107" s="474">
        <v>0</v>
      </c>
      <c r="M107" s="488">
        <f t="shared" si="2"/>
        <v>177</v>
      </c>
      <c r="N107" s="473">
        <v>0</v>
      </c>
      <c r="O107" s="478">
        <f t="shared" si="3"/>
        <v>177</v>
      </c>
      <c r="P107" s="341">
        <v>2</v>
      </c>
      <c r="Q107" s="329">
        <v>0</v>
      </c>
      <c r="R107" s="480">
        <f t="shared" si="4"/>
        <v>2</v>
      </c>
      <c r="S107" s="482">
        <f t="shared" si="5"/>
        <v>-14</v>
      </c>
      <c r="T107" s="483">
        <f t="shared" si="5"/>
        <v>28</v>
      </c>
      <c r="U107" s="525">
        <f>+S107+T107</f>
        <v>14</v>
      </c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</row>
    <row r="108" spans="1:33" s="43" customFormat="1" ht="18" customHeight="1">
      <c r="A108" s="464" t="s">
        <v>308</v>
      </c>
      <c r="B108" s="466">
        <v>158</v>
      </c>
      <c r="C108" s="467">
        <v>31</v>
      </c>
      <c r="D108" s="468">
        <f t="shared" si="1"/>
        <v>189</v>
      </c>
      <c r="E108" s="472">
        <v>0</v>
      </c>
      <c r="F108" s="473">
        <v>149</v>
      </c>
      <c r="G108" s="473">
        <v>0</v>
      </c>
      <c r="H108" s="473">
        <v>0</v>
      </c>
      <c r="I108" s="473">
        <v>0</v>
      </c>
      <c r="J108" s="473">
        <v>0</v>
      </c>
      <c r="K108" s="473">
        <v>0</v>
      </c>
      <c r="L108" s="474">
        <v>0</v>
      </c>
      <c r="M108" s="488">
        <f t="shared" si="2"/>
        <v>149</v>
      </c>
      <c r="N108" s="473">
        <v>0</v>
      </c>
      <c r="O108" s="478">
        <f t="shared" si="3"/>
        <v>149</v>
      </c>
      <c r="P108" s="341">
        <v>0</v>
      </c>
      <c r="Q108" s="329">
        <v>0</v>
      </c>
      <c r="R108" s="480">
        <f t="shared" si="4"/>
        <v>0</v>
      </c>
      <c r="S108" s="482">
        <f t="shared" si="5"/>
        <v>9</v>
      </c>
      <c r="T108" s="483">
        <f t="shared" si="5"/>
        <v>31</v>
      </c>
      <c r="U108" s="525">
        <f t="shared" si="6"/>
        <v>40</v>
      </c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</row>
    <row r="109" spans="1:33" s="43" customFormat="1" ht="18" customHeight="1">
      <c r="A109" s="464" t="s">
        <v>309</v>
      </c>
      <c r="B109" s="466">
        <v>124</v>
      </c>
      <c r="C109" s="467">
        <v>94</v>
      </c>
      <c r="D109" s="468">
        <f t="shared" si="1"/>
        <v>218</v>
      </c>
      <c r="E109" s="472">
        <v>0</v>
      </c>
      <c r="F109" s="473">
        <v>110</v>
      </c>
      <c r="G109" s="473">
        <v>0</v>
      </c>
      <c r="H109" s="473">
        <v>0</v>
      </c>
      <c r="I109" s="473">
        <v>0</v>
      </c>
      <c r="J109" s="473">
        <v>0</v>
      </c>
      <c r="K109" s="473">
        <v>0</v>
      </c>
      <c r="L109" s="474">
        <v>0</v>
      </c>
      <c r="M109" s="488">
        <f t="shared" si="2"/>
        <v>110</v>
      </c>
      <c r="N109" s="473">
        <v>0</v>
      </c>
      <c r="O109" s="478">
        <f t="shared" si="3"/>
        <v>110</v>
      </c>
      <c r="P109" s="341">
        <v>0</v>
      </c>
      <c r="Q109" s="329">
        <v>0</v>
      </c>
      <c r="R109" s="480">
        <f t="shared" si="4"/>
        <v>0</v>
      </c>
      <c r="S109" s="482">
        <f t="shared" si="5"/>
        <v>14</v>
      </c>
      <c r="T109" s="483">
        <f t="shared" si="5"/>
        <v>94</v>
      </c>
      <c r="U109" s="484">
        <f t="shared" si="6"/>
        <v>108</v>
      </c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</row>
    <row r="110" spans="1:33" s="43" customFormat="1" ht="18" customHeight="1">
      <c r="A110" s="464" t="s">
        <v>310</v>
      </c>
      <c r="B110" s="466">
        <v>144</v>
      </c>
      <c r="C110" s="467">
        <v>4</v>
      </c>
      <c r="D110" s="468">
        <f t="shared" si="1"/>
        <v>148</v>
      </c>
      <c r="E110" s="472">
        <v>0</v>
      </c>
      <c r="F110" s="473">
        <v>128</v>
      </c>
      <c r="G110" s="473">
        <v>0</v>
      </c>
      <c r="H110" s="473">
        <v>0</v>
      </c>
      <c r="I110" s="473">
        <v>0</v>
      </c>
      <c r="J110" s="473">
        <v>0</v>
      </c>
      <c r="K110" s="473">
        <v>0</v>
      </c>
      <c r="L110" s="474">
        <v>0</v>
      </c>
      <c r="M110" s="488">
        <f t="shared" si="2"/>
        <v>128</v>
      </c>
      <c r="N110" s="473">
        <v>0</v>
      </c>
      <c r="O110" s="478">
        <f t="shared" si="3"/>
        <v>128</v>
      </c>
      <c r="P110" s="341">
        <v>0</v>
      </c>
      <c r="Q110" s="329">
        <v>3</v>
      </c>
      <c r="R110" s="480">
        <f t="shared" si="4"/>
        <v>3</v>
      </c>
      <c r="S110" s="482">
        <f t="shared" si="5"/>
        <v>16</v>
      </c>
      <c r="T110" s="483">
        <f t="shared" si="5"/>
        <v>1</v>
      </c>
      <c r="U110" s="484">
        <f t="shared" si="6"/>
        <v>17</v>
      </c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</row>
    <row r="111" spans="1:33" s="43" customFormat="1" ht="18" customHeight="1" thickBot="1">
      <c r="A111" s="465" t="s">
        <v>311</v>
      </c>
      <c r="B111" s="469">
        <v>157</v>
      </c>
      <c r="C111" s="470">
        <v>51</v>
      </c>
      <c r="D111" s="471">
        <f t="shared" si="1"/>
        <v>208</v>
      </c>
      <c r="E111" s="475">
        <v>0</v>
      </c>
      <c r="F111" s="476">
        <v>151</v>
      </c>
      <c r="G111" s="476">
        <v>0</v>
      </c>
      <c r="H111" s="476">
        <v>0</v>
      </c>
      <c r="I111" s="476">
        <v>0</v>
      </c>
      <c r="J111" s="476">
        <v>0</v>
      </c>
      <c r="K111" s="476">
        <v>0</v>
      </c>
      <c r="L111" s="477">
        <v>0</v>
      </c>
      <c r="M111" s="489">
        <f t="shared" si="2"/>
        <v>151</v>
      </c>
      <c r="N111" s="476">
        <v>0</v>
      </c>
      <c r="O111" s="479">
        <f t="shared" si="3"/>
        <v>151</v>
      </c>
      <c r="P111" s="380">
        <v>0</v>
      </c>
      <c r="Q111" s="332">
        <v>1</v>
      </c>
      <c r="R111" s="481">
        <f t="shared" si="4"/>
        <v>1</v>
      </c>
      <c r="S111" s="485">
        <f t="shared" si="5"/>
        <v>6</v>
      </c>
      <c r="T111" s="486">
        <f t="shared" si="5"/>
        <v>50</v>
      </c>
      <c r="U111" s="487">
        <f t="shared" si="6"/>
        <v>56</v>
      </c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</row>
    <row r="112" spans="1:33" s="43" customFormat="1" ht="12.75" customHeight="1">
      <c r="A112" s="936" t="s">
        <v>333</v>
      </c>
      <c r="B112" s="936"/>
      <c r="C112" s="936"/>
      <c r="D112" s="936"/>
      <c r="E112" s="936"/>
      <c r="F112" s="936"/>
      <c r="G112" s="936"/>
      <c r="H112" s="936"/>
      <c r="I112" s="936"/>
      <c r="J112" s="936"/>
      <c r="K112" s="936"/>
      <c r="L112" s="936"/>
      <c r="M112" s="936"/>
      <c r="N112" s="936"/>
      <c r="O112" s="936"/>
      <c r="P112" s="936"/>
      <c r="Q112" s="936"/>
      <c r="R112" s="936"/>
      <c r="S112" s="936"/>
      <c r="T112" s="936"/>
      <c r="U112" s="936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</row>
    <row r="113" spans="1:33" s="43" customFormat="1" ht="12.75" customHeight="1">
      <c r="A113" s="260"/>
      <c r="B113" s="260"/>
      <c r="C113" s="286"/>
      <c r="D113" s="260"/>
      <c r="E113" s="260"/>
      <c r="F113" s="260"/>
      <c r="G113" s="260"/>
      <c r="H113" s="260"/>
      <c r="I113" s="260"/>
      <c r="J113" s="260"/>
      <c r="K113" s="260"/>
      <c r="L113" s="260"/>
      <c r="M113" s="323"/>
      <c r="N113" s="323"/>
      <c r="O113" s="260"/>
      <c r="P113" s="323"/>
      <c r="Q113" s="323"/>
      <c r="R113" s="260"/>
      <c r="S113" s="323"/>
      <c r="T113" s="260"/>
      <c r="U113" s="260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</row>
    <row r="114" spans="1:33" s="43" customFormat="1" ht="12.75" customHeight="1">
      <c r="A114" s="260"/>
      <c r="B114" s="260"/>
      <c r="C114" s="286"/>
      <c r="D114" s="260"/>
      <c r="E114" s="260"/>
      <c r="F114" s="260"/>
      <c r="G114" s="260"/>
      <c r="H114" s="260"/>
      <c r="I114" s="260"/>
      <c r="J114" s="260"/>
      <c r="K114" s="260"/>
      <c r="L114" s="260"/>
      <c r="M114" s="323"/>
      <c r="N114" s="323"/>
      <c r="O114" s="260"/>
      <c r="P114" s="323"/>
      <c r="Q114" s="323"/>
      <c r="R114" s="260"/>
      <c r="S114" s="323"/>
      <c r="T114" s="260"/>
      <c r="U114" s="260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</row>
    <row r="115" spans="1:33" s="43" customFormat="1" ht="12.75" customHeight="1">
      <c r="A115" s="260"/>
      <c r="B115" s="260"/>
      <c r="C115" s="286"/>
      <c r="D115" s="260"/>
      <c r="E115" s="260"/>
      <c r="F115" s="260"/>
      <c r="G115" s="260"/>
      <c r="H115" s="260"/>
      <c r="I115" s="260"/>
      <c r="J115" s="260"/>
      <c r="K115" s="260"/>
      <c r="L115" s="260"/>
      <c r="M115" s="323"/>
      <c r="N115" s="323"/>
      <c r="O115" s="260"/>
      <c r="P115" s="323"/>
      <c r="Q115" s="323"/>
      <c r="R115" s="260"/>
      <c r="S115" s="323"/>
      <c r="T115" s="260"/>
      <c r="U115" s="260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</row>
    <row r="116" spans="1:33" s="43" customFormat="1" ht="12.75" customHeight="1">
      <c r="A116" s="260"/>
      <c r="B116" s="260"/>
      <c r="C116" s="286"/>
      <c r="D116" s="260"/>
      <c r="E116" s="260"/>
      <c r="F116" s="260"/>
      <c r="G116" s="260"/>
      <c r="H116" s="260"/>
      <c r="I116" s="260"/>
      <c r="J116" s="260"/>
      <c r="K116" s="260"/>
      <c r="L116" s="260"/>
      <c r="M116" s="323"/>
      <c r="N116" s="323"/>
      <c r="O116" s="260"/>
      <c r="P116" s="323"/>
      <c r="Q116" s="323"/>
      <c r="R116" s="260"/>
      <c r="S116" s="323"/>
      <c r="T116" s="260"/>
      <c r="U116" s="260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</row>
    <row r="117" spans="1:33" s="43" customFormat="1" ht="12.75" customHeight="1">
      <c r="A117" s="260"/>
      <c r="B117" s="260"/>
      <c r="C117" s="286"/>
      <c r="D117" s="260"/>
      <c r="E117" s="260"/>
      <c r="F117" s="260"/>
      <c r="G117" s="260"/>
      <c r="H117" s="260"/>
      <c r="I117" s="260"/>
      <c r="J117" s="260"/>
      <c r="K117" s="260"/>
      <c r="L117" s="260"/>
      <c r="M117" s="323"/>
      <c r="N117" s="323"/>
      <c r="O117" s="260"/>
      <c r="P117" s="323"/>
      <c r="Q117" s="323"/>
      <c r="R117" s="260"/>
      <c r="S117" s="323"/>
      <c r="T117" s="260"/>
      <c r="U117" s="260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</row>
    <row r="118" spans="1:33" s="43" customFormat="1" ht="12.75" customHeight="1">
      <c r="A118" s="260"/>
      <c r="B118" s="260"/>
      <c r="C118" s="286"/>
      <c r="D118" s="260"/>
      <c r="E118" s="260"/>
      <c r="F118" s="260"/>
      <c r="G118" s="260"/>
      <c r="H118" s="260"/>
      <c r="I118" s="260"/>
      <c r="J118" s="260"/>
      <c r="K118" s="260"/>
      <c r="L118" s="260"/>
      <c r="M118" s="323"/>
      <c r="N118" s="323"/>
      <c r="O118" s="260"/>
      <c r="P118" s="323"/>
      <c r="Q118" s="323"/>
      <c r="R118" s="260"/>
      <c r="S118" s="323"/>
      <c r="T118" s="260"/>
      <c r="U118" s="260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</row>
    <row r="119" spans="1:33" s="43" customFormat="1" ht="12.75" customHeight="1">
      <c r="A119" s="260"/>
      <c r="B119" s="260"/>
      <c r="C119" s="286"/>
      <c r="D119" s="260"/>
      <c r="E119" s="260"/>
      <c r="F119" s="260"/>
      <c r="G119" s="260"/>
      <c r="H119" s="260"/>
      <c r="I119" s="260"/>
      <c r="J119" s="260"/>
      <c r="K119" s="260"/>
      <c r="L119" s="260"/>
      <c r="M119" s="323"/>
      <c r="N119" s="323"/>
      <c r="O119" s="260"/>
      <c r="P119" s="323"/>
      <c r="Q119" s="323"/>
      <c r="R119" s="260"/>
      <c r="S119" s="323"/>
      <c r="T119" s="260"/>
      <c r="U119" s="260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</row>
    <row r="120" spans="1:33" s="43" customFormat="1" ht="12.75" customHeight="1">
      <c r="A120" s="260"/>
      <c r="B120" s="260"/>
      <c r="C120" s="286"/>
      <c r="D120" s="260"/>
      <c r="E120" s="260"/>
      <c r="F120" s="260"/>
      <c r="G120" s="260"/>
      <c r="H120" s="260"/>
      <c r="I120" s="260"/>
      <c r="J120" s="260"/>
      <c r="K120" s="260"/>
      <c r="L120" s="260"/>
      <c r="M120" s="323"/>
      <c r="N120" s="323"/>
      <c r="O120" s="260"/>
      <c r="P120" s="323"/>
      <c r="Q120" s="323"/>
      <c r="R120" s="260"/>
      <c r="S120" s="323"/>
      <c r="T120" s="260"/>
      <c r="U120" s="260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</row>
    <row r="121" spans="1:33" s="43" customFormat="1" ht="12.75" customHeight="1">
      <c r="A121" s="260"/>
      <c r="B121" s="260"/>
      <c r="C121" s="286"/>
      <c r="D121" s="260"/>
      <c r="E121" s="260"/>
      <c r="F121" s="260"/>
      <c r="G121" s="260"/>
      <c r="H121" s="260"/>
      <c r="I121" s="260"/>
      <c r="J121" s="260"/>
      <c r="K121" s="260"/>
      <c r="L121" s="260"/>
      <c r="M121" s="323"/>
      <c r="N121" s="323"/>
      <c r="O121" s="260"/>
      <c r="P121" s="323"/>
      <c r="Q121" s="323"/>
      <c r="R121" s="260"/>
      <c r="S121" s="323"/>
      <c r="T121" s="260"/>
      <c r="U121" s="260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</row>
    <row r="122" spans="1:33" s="43" customFormat="1" ht="12.75" customHeight="1">
      <c r="A122" s="260"/>
      <c r="B122" s="260"/>
      <c r="C122" s="286"/>
      <c r="D122" s="260"/>
      <c r="E122" s="260"/>
      <c r="F122" s="260"/>
      <c r="G122" s="260"/>
      <c r="H122" s="260"/>
      <c r="I122" s="260"/>
      <c r="J122" s="260"/>
      <c r="K122" s="260"/>
      <c r="L122" s="260"/>
      <c r="M122" s="323"/>
      <c r="N122" s="323"/>
      <c r="O122" s="260"/>
      <c r="P122" s="323"/>
      <c r="Q122" s="323"/>
      <c r="R122" s="260"/>
      <c r="S122" s="323"/>
      <c r="T122" s="260"/>
      <c r="U122" s="260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</row>
    <row r="123" spans="1:33" s="43" customFormat="1" ht="12.75" customHeight="1">
      <c r="A123" s="260"/>
      <c r="B123" s="260"/>
      <c r="C123" s="286"/>
      <c r="D123" s="260"/>
      <c r="E123" s="260"/>
      <c r="F123" s="260"/>
      <c r="G123" s="260"/>
      <c r="H123" s="260"/>
      <c r="I123" s="260"/>
      <c r="J123" s="260"/>
      <c r="K123" s="260"/>
      <c r="L123" s="260"/>
      <c r="M123" s="323"/>
      <c r="N123" s="323"/>
      <c r="O123" s="260"/>
      <c r="P123" s="323"/>
      <c r="Q123" s="323"/>
      <c r="R123" s="260"/>
      <c r="S123" s="323"/>
      <c r="T123" s="260"/>
      <c r="U123" s="260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</row>
    <row r="124" spans="1:33" s="43" customFormat="1" ht="12.75" customHeight="1">
      <c r="A124" s="260"/>
      <c r="B124" s="260"/>
      <c r="C124" s="286"/>
      <c r="D124" s="260"/>
      <c r="E124" s="260"/>
      <c r="F124" s="260"/>
      <c r="G124" s="260"/>
      <c r="H124" s="260"/>
      <c r="I124" s="260"/>
      <c r="J124" s="260"/>
      <c r="K124" s="260"/>
      <c r="L124" s="260"/>
      <c r="M124" s="323"/>
      <c r="N124" s="323"/>
      <c r="O124" s="260"/>
      <c r="P124" s="323"/>
      <c r="Q124" s="323"/>
      <c r="R124" s="260"/>
      <c r="S124" s="323"/>
      <c r="T124" s="260"/>
      <c r="U124" s="260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</row>
    <row r="125" spans="1:33" s="43" customFormat="1" ht="12.75" customHeight="1">
      <c r="A125" s="260"/>
      <c r="B125" s="260"/>
      <c r="C125" s="286"/>
      <c r="D125" s="260"/>
      <c r="E125" s="260"/>
      <c r="F125" s="260"/>
      <c r="G125" s="260"/>
      <c r="H125" s="260"/>
      <c r="I125" s="260"/>
      <c r="J125" s="260"/>
      <c r="K125" s="260"/>
      <c r="L125" s="260"/>
      <c r="M125" s="323"/>
      <c r="N125" s="323"/>
      <c r="O125" s="260"/>
      <c r="P125" s="323"/>
      <c r="Q125" s="323"/>
      <c r="R125" s="260"/>
      <c r="S125" s="323"/>
      <c r="T125" s="260"/>
      <c r="U125" s="260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</row>
    <row r="126" spans="1:33" s="43" customFormat="1" ht="12.75" customHeight="1">
      <c r="A126" s="260"/>
      <c r="B126" s="260"/>
      <c r="C126" s="286"/>
      <c r="D126" s="260"/>
      <c r="E126" s="260"/>
      <c r="F126" s="260"/>
      <c r="G126" s="260"/>
      <c r="H126" s="260"/>
      <c r="I126" s="260"/>
      <c r="J126" s="260"/>
      <c r="K126" s="260"/>
      <c r="L126" s="260"/>
      <c r="M126" s="323"/>
      <c r="N126" s="323"/>
      <c r="O126" s="260"/>
      <c r="P126" s="323"/>
      <c r="Q126" s="323"/>
      <c r="R126" s="260"/>
      <c r="S126" s="323"/>
      <c r="T126" s="260"/>
      <c r="U126" s="260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</row>
    <row r="127" spans="1:33" s="43" customFormat="1" ht="3.75" customHeight="1">
      <c r="A127" s="260"/>
      <c r="B127" s="260"/>
      <c r="C127" s="286"/>
      <c r="D127" s="260"/>
      <c r="E127" s="260"/>
      <c r="F127" s="260"/>
      <c r="G127" s="260"/>
      <c r="H127" s="260"/>
      <c r="I127" s="260"/>
      <c r="J127" s="260"/>
      <c r="K127" s="260"/>
      <c r="L127" s="260"/>
      <c r="M127" s="323"/>
      <c r="N127" s="323"/>
      <c r="O127" s="260"/>
      <c r="P127" s="323"/>
      <c r="Q127" s="323"/>
      <c r="R127" s="260"/>
      <c r="S127" s="323"/>
      <c r="T127" s="260"/>
      <c r="U127" s="260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</row>
    <row r="128" spans="1:33" s="255" customFormat="1" ht="23.25" customHeight="1">
      <c r="A128" s="260"/>
      <c r="B128" s="260"/>
      <c r="C128" s="286"/>
      <c r="D128" s="260"/>
      <c r="E128" s="260"/>
      <c r="F128" s="260"/>
      <c r="G128" s="260"/>
      <c r="H128" s="260"/>
      <c r="I128" s="260"/>
      <c r="J128" s="260"/>
      <c r="K128" s="260"/>
      <c r="L128" s="260"/>
      <c r="M128" s="323"/>
      <c r="N128" s="323"/>
      <c r="O128" s="260"/>
      <c r="P128" s="323"/>
      <c r="Q128" s="323"/>
      <c r="R128" s="260"/>
      <c r="S128" s="323"/>
      <c r="T128" s="260"/>
      <c r="U128" s="260"/>
    </row>
    <row r="129" spans="1:21" s="44" customFormat="1" ht="5.0999999999999996" customHeight="1">
      <c r="A129" s="260"/>
      <c r="B129" s="260"/>
      <c r="C129" s="286"/>
      <c r="D129" s="260"/>
      <c r="E129" s="260"/>
      <c r="F129" s="260"/>
      <c r="G129" s="260"/>
      <c r="H129" s="260"/>
      <c r="I129" s="260"/>
      <c r="J129" s="260"/>
      <c r="K129" s="260"/>
      <c r="L129" s="260"/>
      <c r="M129" s="323"/>
      <c r="N129" s="323"/>
      <c r="O129" s="260"/>
      <c r="P129" s="323"/>
      <c r="Q129" s="323"/>
      <c r="R129" s="260"/>
      <c r="S129" s="323"/>
      <c r="T129" s="260"/>
      <c r="U129" s="260"/>
    </row>
    <row r="130" spans="1:21" s="44" customFormat="1" ht="33.75" customHeight="1">
      <c r="A130" s="260"/>
      <c r="B130" s="260"/>
      <c r="C130" s="286"/>
      <c r="D130" s="260"/>
      <c r="E130" s="260"/>
      <c r="F130" s="260"/>
      <c r="G130" s="260"/>
      <c r="H130" s="260"/>
      <c r="I130" s="260"/>
      <c r="J130" s="260"/>
      <c r="K130" s="260"/>
      <c r="L130" s="260"/>
      <c r="M130" s="323"/>
      <c r="N130" s="323"/>
      <c r="O130" s="260"/>
      <c r="P130" s="323"/>
      <c r="Q130" s="323"/>
      <c r="R130" s="260"/>
      <c r="S130" s="323"/>
      <c r="T130" s="260"/>
      <c r="U130" s="260"/>
    </row>
    <row r="131" spans="1:21" s="44" customFormat="1" ht="30.75" customHeight="1">
      <c r="A131" s="260"/>
      <c r="B131" s="260"/>
      <c r="C131" s="286"/>
      <c r="D131" s="260"/>
      <c r="E131" s="260"/>
      <c r="F131" s="260"/>
      <c r="G131" s="260"/>
      <c r="H131" s="260"/>
      <c r="I131" s="260"/>
      <c r="J131" s="260"/>
      <c r="K131" s="260"/>
      <c r="L131" s="260"/>
      <c r="M131" s="323"/>
      <c r="N131" s="323"/>
      <c r="O131" s="260"/>
      <c r="P131" s="323"/>
      <c r="Q131" s="323"/>
      <c r="R131" s="260"/>
      <c r="S131" s="323"/>
      <c r="T131" s="260"/>
      <c r="U131" s="260"/>
    </row>
  </sheetData>
  <mergeCells count="27">
    <mergeCell ref="A66:U66"/>
    <mergeCell ref="A9:U9"/>
    <mergeCell ref="S102:T102"/>
    <mergeCell ref="U102:U103"/>
    <mergeCell ref="A90:U90"/>
    <mergeCell ref="A91:U91"/>
    <mergeCell ref="A92:U92"/>
    <mergeCell ref="A2:S2"/>
    <mergeCell ref="T2:U2"/>
    <mergeCell ref="A7:U7"/>
    <mergeCell ref="A59:U59"/>
    <mergeCell ref="A60:U60"/>
    <mergeCell ref="A112:U112"/>
    <mergeCell ref="A102:A104"/>
    <mergeCell ref="A100:U100"/>
    <mergeCell ref="I102:I103"/>
    <mergeCell ref="J102:L102"/>
    <mergeCell ref="M102:N102"/>
    <mergeCell ref="O102:O103"/>
    <mergeCell ref="P102:Q102"/>
    <mergeCell ref="R102:R103"/>
    <mergeCell ref="B102:C102"/>
    <mergeCell ref="D102:D103"/>
    <mergeCell ref="E102:E103"/>
    <mergeCell ref="F102:F103"/>
    <mergeCell ref="G102:G103"/>
    <mergeCell ref="H102:H103"/>
  </mergeCells>
  <hyperlinks>
    <hyperlink ref="A112" r:id="rId1" display="http://www.pj.gob.pe/"/>
  </hyperlinks>
  <pageMargins left="0.31496062992125984" right="0.31496062992125984" top="1.3385826771653544" bottom="0.74803149606299213" header="0.31496062992125984" footer="0.31496062992125984"/>
  <pageSetup paperSize="9" scale="51" orientation="portrait" r:id="rId2"/>
  <rowBreaks count="1" manualBreakCount="1">
    <brk id="87" max="20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1:V15"/>
  <sheetViews>
    <sheetView zoomScale="120" zoomScaleNormal="120" workbookViewId="0">
      <selection activeCell="B32" sqref="B32"/>
    </sheetView>
  </sheetViews>
  <sheetFormatPr baseColWidth="10" defaultRowHeight="12.75"/>
  <cols>
    <col min="3" max="3" width="8.85546875" customWidth="1"/>
    <col min="4" max="4" width="7.42578125" customWidth="1"/>
    <col min="5" max="5" width="6" customWidth="1"/>
    <col min="6" max="7" width="4.5703125" customWidth="1"/>
    <col min="8" max="8" width="4.140625" customWidth="1"/>
    <col min="9" max="13" width="4.5703125" customWidth="1"/>
    <col min="14" max="14" width="14" customWidth="1"/>
    <col min="15" max="15" width="5.5703125" customWidth="1"/>
    <col min="16" max="16" width="8.140625" customWidth="1"/>
    <col min="17" max="17" width="6" customWidth="1"/>
    <col min="18" max="18" width="5.42578125" customWidth="1"/>
    <col min="19" max="19" width="7.140625" customWidth="1"/>
    <col min="20" max="20" width="7.5703125" customWidth="1"/>
    <col min="21" max="21" width="6.5703125" customWidth="1"/>
    <col min="22" max="22" width="8.28515625" customWidth="1"/>
  </cols>
  <sheetData>
    <row r="1" spans="2:22">
      <c r="C1" s="42"/>
    </row>
    <row r="2" spans="2:22">
      <c r="C2" s="42"/>
      <c r="D2" s="42"/>
      <c r="E2" s="42"/>
    </row>
    <row r="3" spans="2:22">
      <c r="O3" s="42"/>
    </row>
    <row r="4" spans="2:22">
      <c r="O4" s="42"/>
    </row>
    <row r="5" spans="2:22">
      <c r="O5" s="42"/>
    </row>
    <row r="8" spans="2:22">
      <c r="B8" s="1086" t="s">
        <v>313</v>
      </c>
      <c r="C8" s="1086"/>
      <c r="D8" s="1086"/>
      <c r="E8" s="1086"/>
      <c r="F8" s="1086"/>
      <c r="G8" s="1086"/>
      <c r="H8" s="1086"/>
      <c r="I8" s="1086"/>
      <c r="J8" s="1086"/>
      <c r="K8" s="1086"/>
      <c r="L8" s="1086"/>
      <c r="M8" s="1086"/>
      <c r="N8" s="1086"/>
      <c r="O8" s="1086"/>
      <c r="P8" s="1086"/>
      <c r="Q8" s="1086"/>
      <c r="R8" s="1086"/>
      <c r="S8" s="1086"/>
      <c r="T8" s="1086"/>
      <c r="U8" s="1086"/>
      <c r="V8" s="1086"/>
    </row>
    <row r="9" spans="2:22" ht="13.5" thickBot="1"/>
    <row r="10" spans="2:22">
      <c r="B10" s="1097" t="s">
        <v>163</v>
      </c>
      <c r="C10" s="1100" t="s">
        <v>49</v>
      </c>
      <c r="D10" s="1092"/>
      <c r="E10" s="1101" t="s">
        <v>174</v>
      </c>
      <c r="F10" s="1103" t="s">
        <v>184</v>
      </c>
      <c r="G10" s="1087" t="s">
        <v>176</v>
      </c>
      <c r="H10" s="1087" t="s">
        <v>177</v>
      </c>
      <c r="I10" s="1087" t="s">
        <v>178</v>
      </c>
      <c r="J10" s="1087" t="s">
        <v>185</v>
      </c>
      <c r="K10" s="1089" t="s">
        <v>161</v>
      </c>
      <c r="L10" s="1090"/>
      <c r="M10" s="1091"/>
      <c r="N10" s="1092" t="s">
        <v>183</v>
      </c>
      <c r="O10" s="1092"/>
      <c r="P10" s="1093" t="s">
        <v>155</v>
      </c>
      <c r="Q10" s="1095" t="s">
        <v>175</v>
      </c>
      <c r="R10" s="1096"/>
      <c r="S10" s="1080" t="s">
        <v>182</v>
      </c>
      <c r="T10" s="1082" t="s">
        <v>164</v>
      </c>
      <c r="U10" s="1083"/>
      <c r="V10" s="1084" t="s">
        <v>305</v>
      </c>
    </row>
    <row r="11" spans="2:22" ht="22.5">
      <c r="B11" s="1098"/>
      <c r="C11" s="394" t="s">
        <v>172</v>
      </c>
      <c r="D11" s="389" t="s">
        <v>154</v>
      </c>
      <c r="E11" s="1102"/>
      <c r="F11" s="1104"/>
      <c r="G11" s="1088"/>
      <c r="H11" s="1088"/>
      <c r="I11" s="1088"/>
      <c r="J11" s="1088"/>
      <c r="K11" s="388" t="s">
        <v>179</v>
      </c>
      <c r="L11" s="388" t="s">
        <v>180</v>
      </c>
      <c r="M11" s="388" t="s">
        <v>181</v>
      </c>
      <c r="N11" s="389" t="s">
        <v>172</v>
      </c>
      <c r="O11" s="389" t="s">
        <v>154</v>
      </c>
      <c r="P11" s="1094"/>
      <c r="Q11" s="395" t="s">
        <v>172</v>
      </c>
      <c r="R11" s="396" t="s">
        <v>154</v>
      </c>
      <c r="S11" s="1081"/>
      <c r="T11" s="397" t="s">
        <v>173</v>
      </c>
      <c r="U11" s="398" t="s">
        <v>154</v>
      </c>
      <c r="V11" s="1085"/>
    </row>
    <row r="12" spans="2:22">
      <c r="B12" s="1099"/>
      <c r="C12" s="418" t="s">
        <v>82</v>
      </c>
      <c r="D12" s="416" t="s">
        <v>165</v>
      </c>
      <c r="E12" s="417" t="s">
        <v>166</v>
      </c>
      <c r="F12" s="390" t="s">
        <v>87</v>
      </c>
      <c r="G12" s="391" t="s">
        <v>79</v>
      </c>
      <c r="H12" s="391" t="s">
        <v>80</v>
      </c>
      <c r="I12" s="391" t="s">
        <v>153</v>
      </c>
      <c r="J12" s="391" t="s">
        <v>160</v>
      </c>
      <c r="K12" s="391" t="s">
        <v>162</v>
      </c>
      <c r="L12" s="391" t="s">
        <v>83</v>
      </c>
      <c r="M12" s="391" t="s">
        <v>186</v>
      </c>
      <c r="N12" s="416" t="s">
        <v>187</v>
      </c>
      <c r="O12" s="416" t="s">
        <v>81</v>
      </c>
      <c r="P12" s="417" t="s">
        <v>188</v>
      </c>
      <c r="Q12" s="423" t="s">
        <v>85</v>
      </c>
      <c r="R12" s="424" t="s">
        <v>189</v>
      </c>
      <c r="S12" s="425" t="s">
        <v>190</v>
      </c>
      <c r="T12" s="427" t="s">
        <v>191</v>
      </c>
      <c r="U12" s="428" t="s">
        <v>192</v>
      </c>
      <c r="V12" s="429" t="s">
        <v>193</v>
      </c>
    </row>
    <row r="13" spans="2:22">
      <c r="B13" s="392" t="s">
        <v>208</v>
      </c>
      <c r="C13" s="399">
        <v>2353</v>
      </c>
      <c r="D13" s="400">
        <v>1026</v>
      </c>
      <c r="E13" s="401">
        <f>SUM(C13:D13)</f>
        <v>3379</v>
      </c>
      <c r="F13" s="419">
        <v>294</v>
      </c>
      <c r="G13" s="419">
        <v>338</v>
      </c>
      <c r="H13" s="419">
        <v>1</v>
      </c>
      <c r="I13" s="419">
        <v>1</v>
      </c>
      <c r="J13" s="419">
        <v>62</v>
      </c>
      <c r="K13" s="419">
        <v>32</v>
      </c>
      <c r="L13" s="419">
        <v>10</v>
      </c>
      <c r="M13" s="419">
        <v>5</v>
      </c>
      <c r="N13" s="400">
        <v>745</v>
      </c>
      <c r="O13" s="400">
        <v>2</v>
      </c>
      <c r="P13" s="401">
        <f>SUM(N13:O13)</f>
        <v>747</v>
      </c>
      <c r="Q13" s="410">
        <v>1103</v>
      </c>
      <c r="R13" s="411">
        <v>439</v>
      </c>
      <c r="S13" s="412">
        <f>SUM(Q13:R13)</f>
        <v>1542</v>
      </c>
      <c r="T13" s="405">
        <f t="shared" ref="T13:U14" si="0">+C13-N13-Q13</f>
        <v>505</v>
      </c>
      <c r="U13" s="406">
        <f t="shared" si="0"/>
        <v>585</v>
      </c>
      <c r="V13" s="407">
        <f>+T13+U13</f>
        <v>1090</v>
      </c>
    </row>
    <row r="14" spans="2:22">
      <c r="B14" s="393" t="s">
        <v>203</v>
      </c>
      <c r="C14" s="402">
        <v>1624</v>
      </c>
      <c r="D14" s="403">
        <v>897</v>
      </c>
      <c r="E14" s="404">
        <f t="shared" ref="E14" si="1">SUM(C14:D14)</f>
        <v>2521</v>
      </c>
      <c r="F14" s="420">
        <v>263</v>
      </c>
      <c r="G14" s="419">
        <v>761</v>
      </c>
      <c r="H14" s="419">
        <v>1</v>
      </c>
      <c r="I14" s="419">
        <v>0</v>
      </c>
      <c r="J14" s="419">
        <v>20</v>
      </c>
      <c r="K14" s="419">
        <v>36</v>
      </c>
      <c r="L14" s="419">
        <v>2</v>
      </c>
      <c r="M14" s="421">
        <v>5</v>
      </c>
      <c r="N14" s="415">
        <f>SUM(F14:M14)</f>
        <v>1088</v>
      </c>
      <c r="O14" s="415">
        <v>289</v>
      </c>
      <c r="P14" s="415">
        <f t="shared" ref="P14" si="2">SUM(N14:O14)</f>
        <v>1377</v>
      </c>
      <c r="Q14" s="413">
        <v>0</v>
      </c>
      <c r="R14" s="414">
        <v>678</v>
      </c>
      <c r="S14" s="426">
        <f t="shared" ref="S14" si="3">SUM(Q14:R14)</f>
        <v>678</v>
      </c>
      <c r="T14" s="408">
        <f t="shared" si="0"/>
        <v>536</v>
      </c>
      <c r="U14" s="409">
        <f>D14-O14-R14</f>
        <v>-70</v>
      </c>
      <c r="V14" s="430">
        <f t="shared" ref="V14" si="4">+T14+U14</f>
        <v>466</v>
      </c>
    </row>
    <row r="15" spans="2:22">
      <c r="B15" s="431" t="s">
        <v>316</v>
      </c>
      <c r="F15" s="422"/>
      <c r="G15" s="422"/>
      <c r="H15" s="422"/>
      <c r="I15" s="422"/>
      <c r="J15" s="422"/>
      <c r="K15" s="422"/>
      <c r="L15" s="422"/>
      <c r="M15" s="422"/>
    </row>
  </sheetData>
  <mergeCells count="16">
    <mergeCell ref="S10:S11"/>
    <mergeCell ref="T10:U10"/>
    <mergeCell ref="V10:V11"/>
    <mergeCell ref="B8:V8"/>
    <mergeCell ref="I10:I11"/>
    <mergeCell ref="J10:J11"/>
    <mergeCell ref="K10:M10"/>
    <mergeCell ref="N10:O10"/>
    <mergeCell ref="P10:P11"/>
    <mergeCell ref="Q10:R10"/>
    <mergeCell ref="B10:B12"/>
    <mergeCell ref="C10:D10"/>
    <mergeCell ref="E10:E11"/>
    <mergeCell ref="F10:F11"/>
    <mergeCell ref="G10:G11"/>
    <mergeCell ref="H10:H11"/>
  </mergeCells>
  <pageMargins left="0.31496062992125984" right="0.31496062992125984" top="2.5196850393700787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7:AA31"/>
  <sheetViews>
    <sheetView topLeftCell="B4" workbookViewId="0">
      <selection activeCell="H25" sqref="H25:Z31"/>
    </sheetView>
  </sheetViews>
  <sheetFormatPr baseColWidth="10" defaultRowHeight="12.75"/>
  <cols>
    <col min="2" max="2" width="10.42578125" customWidth="1"/>
    <col min="3" max="3" width="6.5703125" customWidth="1"/>
    <col min="4" max="4" width="7.85546875" customWidth="1"/>
    <col min="5" max="5" width="5.85546875" customWidth="1"/>
    <col min="6" max="6" width="4.28515625" customWidth="1"/>
    <col min="7" max="7" width="5.5703125" customWidth="1"/>
    <col min="8" max="8" width="5.28515625" customWidth="1"/>
    <col min="9" max="9" width="5.85546875" customWidth="1"/>
    <col min="10" max="10" width="5.7109375" customWidth="1"/>
    <col min="11" max="11" width="6.28515625" customWidth="1"/>
    <col min="12" max="12" width="4.42578125" customWidth="1"/>
    <col min="13" max="13" width="5" customWidth="1"/>
    <col min="14" max="15" width="5.28515625" customWidth="1"/>
    <col min="16" max="16" width="7.42578125" customWidth="1"/>
    <col min="17" max="17" width="5.7109375" customWidth="1"/>
    <col min="18" max="18" width="6.42578125" customWidth="1"/>
    <col min="19" max="19" width="7.140625" customWidth="1"/>
    <col min="20" max="20" width="7.28515625" customWidth="1"/>
    <col min="21" max="21" width="6.42578125" customWidth="1"/>
    <col min="22" max="22" width="8" customWidth="1"/>
    <col min="23" max="23" width="6.85546875" customWidth="1"/>
    <col min="24" max="24" width="5.7109375" customWidth="1"/>
    <col min="25" max="25" width="7.140625" customWidth="1"/>
  </cols>
  <sheetData>
    <row r="7" spans="2:22">
      <c r="B7" s="1086" t="s">
        <v>313</v>
      </c>
      <c r="C7" s="1086"/>
      <c r="D7" s="1086"/>
      <c r="E7" s="1086"/>
      <c r="F7" s="1086"/>
      <c r="G7" s="1086"/>
      <c r="H7" s="1086"/>
      <c r="I7" s="1086"/>
      <c r="J7" s="1086"/>
      <c r="K7" s="1086"/>
      <c r="L7" s="1086"/>
      <c r="M7" s="1086"/>
      <c r="N7" s="1086"/>
      <c r="O7" s="1086"/>
      <c r="P7" s="1086"/>
      <c r="Q7" s="1086"/>
      <c r="R7" s="1086"/>
      <c r="S7" s="1086"/>
      <c r="T7" s="1086"/>
      <c r="U7" s="1086"/>
      <c r="V7" s="1086"/>
    </row>
    <row r="8" spans="2:22" ht="13.5" thickBot="1"/>
    <row r="9" spans="2:22" ht="12.75" customHeight="1">
      <c r="B9" s="1097" t="s">
        <v>163</v>
      </c>
      <c r="C9" s="1100" t="s">
        <v>49</v>
      </c>
      <c r="D9" s="1092"/>
      <c r="E9" s="1101" t="s">
        <v>174</v>
      </c>
      <c r="F9" s="1103" t="s">
        <v>184</v>
      </c>
      <c r="G9" s="1087" t="s">
        <v>176</v>
      </c>
      <c r="H9" s="1087" t="s">
        <v>177</v>
      </c>
      <c r="I9" s="1087" t="s">
        <v>178</v>
      </c>
      <c r="J9" s="1087" t="s">
        <v>317</v>
      </c>
      <c r="K9" s="1089" t="s">
        <v>161</v>
      </c>
      <c r="L9" s="1090"/>
      <c r="M9" s="1091"/>
      <c r="N9" s="1092" t="s">
        <v>183</v>
      </c>
      <c r="O9" s="1092"/>
      <c r="P9" s="1093" t="s">
        <v>155</v>
      </c>
      <c r="Q9" s="1095" t="s">
        <v>175</v>
      </c>
      <c r="R9" s="1096"/>
      <c r="S9" s="1080" t="s">
        <v>182</v>
      </c>
      <c r="T9" s="1082" t="s">
        <v>164</v>
      </c>
      <c r="U9" s="1083"/>
      <c r="V9" s="1105" t="s">
        <v>315</v>
      </c>
    </row>
    <row r="10" spans="2:22" ht="30.75" customHeight="1">
      <c r="B10" s="1098"/>
      <c r="C10" s="394" t="s">
        <v>172</v>
      </c>
      <c r="D10" s="389" t="s">
        <v>154</v>
      </c>
      <c r="E10" s="1102"/>
      <c r="F10" s="1104"/>
      <c r="G10" s="1088"/>
      <c r="H10" s="1088"/>
      <c r="I10" s="1088"/>
      <c r="J10" s="1088"/>
      <c r="K10" s="388" t="s">
        <v>304</v>
      </c>
      <c r="L10" s="388" t="s">
        <v>180</v>
      </c>
      <c r="M10" s="388" t="s">
        <v>181</v>
      </c>
      <c r="N10" s="389" t="s">
        <v>172</v>
      </c>
      <c r="O10" s="389" t="s">
        <v>154</v>
      </c>
      <c r="P10" s="1094"/>
      <c r="Q10" s="395" t="s">
        <v>172</v>
      </c>
      <c r="R10" s="396" t="s">
        <v>154</v>
      </c>
      <c r="S10" s="1081"/>
      <c r="T10" s="397" t="s">
        <v>173</v>
      </c>
      <c r="U10" s="398" t="s">
        <v>154</v>
      </c>
      <c r="V10" s="1106"/>
    </row>
    <row r="11" spans="2:22">
      <c r="B11" s="1099"/>
      <c r="C11" s="418" t="s">
        <v>82</v>
      </c>
      <c r="D11" s="416" t="s">
        <v>165</v>
      </c>
      <c r="E11" s="416" t="s">
        <v>166</v>
      </c>
      <c r="F11" s="434" t="s">
        <v>87</v>
      </c>
      <c r="G11" s="434" t="s">
        <v>79</v>
      </c>
      <c r="H11" s="434" t="s">
        <v>80</v>
      </c>
      <c r="I11" s="434" t="s">
        <v>153</v>
      </c>
      <c r="J11" s="434" t="s">
        <v>160</v>
      </c>
      <c r="K11" s="434" t="s">
        <v>162</v>
      </c>
      <c r="L11" s="434" t="s">
        <v>83</v>
      </c>
      <c r="M11" s="434" t="s">
        <v>186</v>
      </c>
      <c r="N11" s="432" t="s">
        <v>187</v>
      </c>
      <c r="O11" s="416" t="s">
        <v>81</v>
      </c>
      <c r="P11" s="432" t="s">
        <v>188</v>
      </c>
      <c r="Q11" s="433" t="s">
        <v>85</v>
      </c>
      <c r="R11" s="433" t="s">
        <v>189</v>
      </c>
      <c r="S11" s="425" t="s">
        <v>190</v>
      </c>
      <c r="T11" s="427" t="s">
        <v>191</v>
      </c>
      <c r="U11" s="428" t="s">
        <v>192</v>
      </c>
      <c r="V11" s="429" t="s">
        <v>193</v>
      </c>
    </row>
    <row r="12" spans="2:22">
      <c r="B12" s="393" t="s">
        <v>203</v>
      </c>
      <c r="C12" s="402">
        <v>1624</v>
      </c>
      <c r="D12" s="403">
        <v>897</v>
      </c>
      <c r="E12" s="404">
        <f t="shared" ref="E12" si="0">SUM(C12:D12)</f>
        <v>2521</v>
      </c>
      <c r="F12" s="420">
        <v>263</v>
      </c>
      <c r="G12" s="419">
        <v>761</v>
      </c>
      <c r="H12" s="419">
        <v>1</v>
      </c>
      <c r="I12" s="419">
        <v>0</v>
      </c>
      <c r="J12" s="419">
        <v>20</v>
      </c>
      <c r="K12" s="419">
        <v>36</v>
      </c>
      <c r="L12" s="419">
        <v>2</v>
      </c>
      <c r="M12" s="421">
        <v>5</v>
      </c>
      <c r="N12" s="415">
        <f>SUM(F12:M12)</f>
        <v>1088</v>
      </c>
      <c r="O12" s="415">
        <v>289</v>
      </c>
      <c r="P12" s="415">
        <f t="shared" ref="P12" si="1">SUM(N12:O12)</f>
        <v>1377</v>
      </c>
      <c r="Q12" s="413">
        <v>0</v>
      </c>
      <c r="R12" s="414">
        <v>678</v>
      </c>
      <c r="S12" s="426">
        <f t="shared" ref="S12" si="2">SUM(Q12:R12)</f>
        <v>678</v>
      </c>
      <c r="T12" s="408">
        <f t="shared" ref="T12" si="3">+C12-N12-Q12</f>
        <v>536</v>
      </c>
      <c r="U12" s="409">
        <f>D12-O12-R12</f>
        <v>-70</v>
      </c>
      <c r="V12" s="430">
        <f t="shared" ref="V12" si="4">+T12+U12</f>
        <v>466</v>
      </c>
    </row>
    <row r="13" spans="2:22">
      <c r="B13" s="431" t="s">
        <v>316</v>
      </c>
      <c r="F13" s="422"/>
      <c r="G13" s="422"/>
      <c r="H13" s="422"/>
      <c r="I13" s="422"/>
      <c r="J13" s="422"/>
      <c r="K13" s="422"/>
      <c r="L13" s="422"/>
      <c r="M13" s="422"/>
    </row>
    <row r="16" spans="2:22">
      <c r="B16" s="1086" t="s">
        <v>313</v>
      </c>
      <c r="C16" s="1086"/>
      <c r="D16" s="1086"/>
      <c r="E16" s="1086"/>
      <c r="F16" s="1086"/>
      <c r="G16" s="1086"/>
      <c r="H16" s="1086"/>
      <c r="I16" s="1086"/>
      <c r="J16" s="1086"/>
      <c r="K16" s="1086"/>
      <c r="L16" s="1086"/>
      <c r="M16" s="1086"/>
      <c r="N16" s="1086"/>
      <c r="O16" s="1086"/>
      <c r="P16" s="1086"/>
      <c r="Q16" s="1086"/>
      <c r="R16" s="1086"/>
      <c r="S16" s="1086"/>
      <c r="T16" s="1086"/>
      <c r="U16" s="1086"/>
      <c r="V16" s="1086"/>
    </row>
    <row r="17" spans="2:27" ht="13.5" thickBot="1"/>
    <row r="18" spans="2:27" ht="12.75" customHeight="1">
      <c r="B18" s="1097" t="s">
        <v>163</v>
      </c>
      <c r="C18" s="1100" t="s">
        <v>49</v>
      </c>
      <c r="D18" s="1092"/>
      <c r="E18" s="1101" t="s">
        <v>174</v>
      </c>
      <c r="F18" s="1103" t="s">
        <v>184</v>
      </c>
      <c r="G18" s="1087" t="s">
        <v>176</v>
      </c>
      <c r="H18" s="1087" t="s">
        <v>177</v>
      </c>
      <c r="I18" s="1087" t="s">
        <v>178</v>
      </c>
      <c r="J18" s="1087" t="s">
        <v>317</v>
      </c>
      <c r="K18" s="1089" t="s">
        <v>161</v>
      </c>
      <c r="L18" s="1090"/>
      <c r="M18" s="1091"/>
      <c r="N18" s="1092" t="s">
        <v>183</v>
      </c>
      <c r="O18" s="1092"/>
      <c r="P18" s="1093" t="s">
        <v>155</v>
      </c>
      <c r="Q18" s="1095" t="s">
        <v>175</v>
      </c>
      <c r="R18" s="1096"/>
      <c r="S18" s="1080" t="s">
        <v>182</v>
      </c>
      <c r="T18" s="1082" t="s">
        <v>164</v>
      </c>
      <c r="U18" s="1083"/>
      <c r="V18" s="1105" t="s">
        <v>315</v>
      </c>
    </row>
    <row r="19" spans="2:27" ht="33.75">
      <c r="B19" s="1098"/>
      <c r="C19" s="394" t="s">
        <v>172</v>
      </c>
      <c r="D19" s="389" t="s">
        <v>154</v>
      </c>
      <c r="E19" s="1102"/>
      <c r="F19" s="1104"/>
      <c r="G19" s="1088"/>
      <c r="H19" s="1088"/>
      <c r="I19" s="1088"/>
      <c r="J19" s="1088"/>
      <c r="K19" s="388" t="s">
        <v>304</v>
      </c>
      <c r="L19" s="388" t="s">
        <v>180</v>
      </c>
      <c r="M19" s="388" t="s">
        <v>181</v>
      </c>
      <c r="N19" s="389" t="s">
        <v>172</v>
      </c>
      <c r="O19" s="389" t="s">
        <v>154</v>
      </c>
      <c r="P19" s="1094"/>
      <c r="Q19" s="395" t="s">
        <v>172</v>
      </c>
      <c r="R19" s="396" t="s">
        <v>154</v>
      </c>
      <c r="S19" s="1081"/>
      <c r="T19" s="397" t="s">
        <v>173</v>
      </c>
      <c r="U19" s="398" t="s">
        <v>154</v>
      </c>
      <c r="V19" s="1106"/>
    </row>
    <row r="20" spans="2:27">
      <c r="B20" s="1099"/>
      <c r="C20" s="418" t="s">
        <v>82</v>
      </c>
      <c r="D20" s="416" t="s">
        <v>165</v>
      </c>
      <c r="E20" s="416" t="s">
        <v>166</v>
      </c>
      <c r="F20" s="434" t="s">
        <v>87</v>
      </c>
      <c r="G20" s="434" t="s">
        <v>79</v>
      </c>
      <c r="H20" s="434" t="s">
        <v>80</v>
      </c>
      <c r="I20" s="434" t="s">
        <v>153</v>
      </c>
      <c r="J20" s="434" t="s">
        <v>160</v>
      </c>
      <c r="K20" s="434" t="s">
        <v>162</v>
      </c>
      <c r="L20" s="434" t="s">
        <v>83</v>
      </c>
      <c r="M20" s="434" t="s">
        <v>186</v>
      </c>
      <c r="N20" s="432" t="s">
        <v>187</v>
      </c>
      <c r="O20" s="416" t="s">
        <v>81</v>
      </c>
      <c r="P20" s="432" t="s">
        <v>188</v>
      </c>
      <c r="Q20" s="433" t="s">
        <v>85</v>
      </c>
      <c r="R20" s="433" t="s">
        <v>189</v>
      </c>
      <c r="S20" s="425" t="s">
        <v>190</v>
      </c>
      <c r="T20" s="427" t="s">
        <v>191</v>
      </c>
      <c r="U20" s="428" t="s">
        <v>192</v>
      </c>
      <c r="V20" s="429" t="s">
        <v>193</v>
      </c>
    </row>
    <row r="21" spans="2:27">
      <c r="B21" s="393" t="s">
        <v>203</v>
      </c>
      <c r="C21" s="402">
        <v>1624</v>
      </c>
      <c r="D21" s="403">
        <v>897</v>
      </c>
      <c r="E21" s="404">
        <f t="shared" ref="E21" si="5">SUM(C21:D21)</f>
        <v>2521</v>
      </c>
      <c r="F21" s="420">
        <v>263</v>
      </c>
      <c r="G21" s="419">
        <v>761</v>
      </c>
      <c r="H21" s="419">
        <v>1</v>
      </c>
      <c r="I21" s="419">
        <v>0</v>
      </c>
      <c r="J21" s="419">
        <v>20</v>
      </c>
      <c r="K21" s="419">
        <v>36</v>
      </c>
      <c r="L21" s="419">
        <v>2</v>
      </c>
      <c r="M21" s="421">
        <v>5</v>
      </c>
      <c r="N21" s="415">
        <f>SUM(F21:M21)</f>
        <v>1088</v>
      </c>
      <c r="O21" s="415">
        <v>289</v>
      </c>
      <c r="P21" s="415">
        <f t="shared" ref="P21" si="6">SUM(N21:O21)</f>
        <v>1377</v>
      </c>
      <c r="Q21" s="413">
        <v>0</v>
      </c>
      <c r="R21" s="414">
        <v>678</v>
      </c>
      <c r="S21" s="426">
        <f t="shared" ref="S21" si="7">SUM(Q21:R21)</f>
        <v>678</v>
      </c>
      <c r="T21" s="408">
        <f t="shared" ref="T21" si="8">+C21-N21-Q21</f>
        <v>536</v>
      </c>
      <c r="U21" s="409">
        <f>D21-O21-R21</f>
        <v>-70</v>
      </c>
      <c r="V21" s="430">
        <f t="shared" ref="V21" si="9">+T21+U21</f>
        <v>466</v>
      </c>
    </row>
    <row r="22" spans="2:27">
      <c r="B22" s="431" t="s">
        <v>316</v>
      </c>
      <c r="F22" s="422"/>
      <c r="G22" s="422"/>
      <c r="H22" s="422"/>
      <c r="I22" s="422"/>
      <c r="J22" s="422"/>
      <c r="K22" s="422"/>
      <c r="L22" s="422"/>
      <c r="M22" s="422"/>
    </row>
    <row r="23" spans="2:27">
      <c r="D23" s="386"/>
    </row>
    <row r="25" spans="2:27">
      <c r="H25" s="1086" t="s">
        <v>313</v>
      </c>
      <c r="I25" s="1086"/>
      <c r="J25" s="1086"/>
      <c r="K25" s="1086"/>
      <c r="L25" s="1086"/>
      <c r="M25" s="1086"/>
      <c r="N25" s="1086"/>
      <c r="O25" s="1086"/>
      <c r="P25" s="1086"/>
      <c r="Q25" s="1086"/>
      <c r="R25" s="1086"/>
      <c r="S25" s="1086"/>
      <c r="T25" s="1086"/>
      <c r="U25" s="1086"/>
      <c r="V25" s="1086"/>
      <c r="W25" s="1086"/>
      <c r="X25" s="1086"/>
      <c r="Y25" s="1086"/>
      <c r="Z25" s="1086"/>
    </row>
    <row r="26" spans="2:27" ht="13.5" thickBot="1"/>
    <row r="27" spans="2:27" ht="36.75" customHeight="1">
      <c r="H27" s="1097" t="s">
        <v>163</v>
      </c>
      <c r="I27" s="1100" t="s">
        <v>49</v>
      </c>
      <c r="J27" s="1092"/>
      <c r="K27" s="1101" t="s">
        <v>174</v>
      </c>
      <c r="L27" s="1103" t="s">
        <v>184</v>
      </c>
      <c r="M27" s="1087" t="s">
        <v>176</v>
      </c>
      <c r="N27" s="1087" t="s">
        <v>177</v>
      </c>
      <c r="O27" s="1087" t="s">
        <v>178</v>
      </c>
      <c r="P27" s="1087" t="s">
        <v>317</v>
      </c>
      <c r="Q27" s="1089" t="s">
        <v>161</v>
      </c>
      <c r="R27" s="1090"/>
      <c r="S27" s="1091"/>
      <c r="T27" s="1092" t="s">
        <v>183</v>
      </c>
      <c r="U27" s="1092"/>
      <c r="V27" s="1093" t="s">
        <v>155</v>
      </c>
      <c r="W27" s="1095" t="s">
        <v>175</v>
      </c>
      <c r="X27" s="1096"/>
      <c r="Y27" s="1080" t="s">
        <v>182</v>
      </c>
      <c r="Z27" s="436" t="s">
        <v>164</v>
      </c>
      <c r="AA27" s="435"/>
    </row>
    <row r="28" spans="2:27">
      <c r="H28" s="1098"/>
      <c r="I28" s="394" t="s">
        <v>172</v>
      </c>
      <c r="J28" s="389" t="s">
        <v>154</v>
      </c>
      <c r="K28" s="1102"/>
      <c r="L28" s="1104"/>
      <c r="M28" s="1088"/>
      <c r="N28" s="1088"/>
      <c r="O28" s="1088"/>
      <c r="P28" s="1088"/>
      <c r="Q28" s="388" t="s">
        <v>304</v>
      </c>
      <c r="R28" s="388" t="s">
        <v>180</v>
      </c>
      <c r="S28" s="388" t="s">
        <v>181</v>
      </c>
      <c r="T28" s="389" t="s">
        <v>172</v>
      </c>
      <c r="U28" s="389" t="s">
        <v>154</v>
      </c>
      <c r="V28" s="1094"/>
      <c r="W28" s="395" t="s">
        <v>172</v>
      </c>
      <c r="X28" s="396" t="s">
        <v>154</v>
      </c>
      <c r="Y28" s="1081"/>
      <c r="Z28" s="397" t="s">
        <v>173</v>
      </c>
    </row>
    <row r="29" spans="2:27">
      <c r="H29" s="1099"/>
      <c r="I29" s="418" t="s">
        <v>82</v>
      </c>
      <c r="J29" s="416" t="s">
        <v>165</v>
      </c>
      <c r="K29" s="416" t="s">
        <v>166</v>
      </c>
      <c r="L29" s="434" t="s">
        <v>87</v>
      </c>
      <c r="M29" s="434" t="s">
        <v>79</v>
      </c>
      <c r="N29" s="434" t="s">
        <v>80</v>
      </c>
      <c r="O29" s="434" t="s">
        <v>153</v>
      </c>
      <c r="P29" s="434" t="s">
        <v>160</v>
      </c>
      <c r="Q29" s="434" t="s">
        <v>162</v>
      </c>
      <c r="R29" s="434" t="s">
        <v>83</v>
      </c>
      <c r="S29" s="434" t="s">
        <v>186</v>
      </c>
      <c r="T29" s="432" t="s">
        <v>187</v>
      </c>
      <c r="U29" s="416" t="s">
        <v>81</v>
      </c>
      <c r="V29" s="432" t="s">
        <v>188</v>
      </c>
      <c r="W29" s="433" t="s">
        <v>85</v>
      </c>
      <c r="X29" s="433" t="s">
        <v>189</v>
      </c>
      <c r="Y29" s="425" t="s">
        <v>190</v>
      </c>
      <c r="Z29" s="427" t="s">
        <v>191</v>
      </c>
    </row>
    <row r="30" spans="2:27" ht="25.5">
      <c r="H30" s="393" t="s">
        <v>203</v>
      </c>
      <c r="I30" s="402">
        <v>1624</v>
      </c>
      <c r="J30" s="403">
        <v>897</v>
      </c>
      <c r="K30" s="404">
        <f t="shared" ref="K30" si="10">SUM(I30:J30)</f>
        <v>2521</v>
      </c>
      <c r="L30" s="420">
        <v>263</v>
      </c>
      <c r="M30" s="419">
        <v>761</v>
      </c>
      <c r="N30" s="419">
        <v>1</v>
      </c>
      <c r="O30" s="419">
        <v>0</v>
      </c>
      <c r="P30" s="419">
        <v>20</v>
      </c>
      <c r="Q30" s="419">
        <v>36</v>
      </c>
      <c r="R30" s="419">
        <v>2</v>
      </c>
      <c r="S30" s="421">
        <v>5</v>
      </c>
      <c r="T30" s="415">
        <f>SUM(L30:S30)</f>
        <v>1088</v>
      </c>
      <c r="U30" s="415">
        <v>289</v>
      </c>
      <c r="V30" s="415">
        <f t="shared" ref="V30" si="11">SUM(T30:U30)</f>
        <v>1377</v>
      </c>
      <c r="W30" s="413">
        <v>0</v>
      </c>
      <c r="X30" s="414">
        <v>678</v>
      </c>
      <c r="Y30" s="426">
        <f t="shared" ref="Y30" si="12">SUM(W30:X30)</f>
        <v>678</v>
      </c>
      <c r="Z30" s="408">
        <f t="shared" ref="Z30" si="13">+I30-T30-W30</f>
        <v>536</v>
      </c>
    </row>
    <row r="31" spans="2:27">
      <c r="H31" s="431" t="s">
        <v>316</v>
      </c>
      <c r="L31" s="422"/>
      <c r="M31" s="422"/>
      <c r="N31" s="422"/>
      <c r="O31" s="422"/>
      <c r="P31" s="422"/>
      <c r="Q31" s="422"/>
      <c r="R31" s="422"/>
      <c r="S31" s="422"/>
    </row>
  </sheetData>
  <mergeCells count="46">
    <mergeCell ref="V9:V10"/>
    <mergeCell ref="B7:V7"/>
    <mergeCell ref="B9:B11"/>
    <mergeCell ref="C9:D9"/>
    <mergeCell ref="E9:E10"/>
    <mergeCell ref="F9:F10"/>
    <mergeCell ref="G9:G10"/>
    <mergeCell ref="H9:H10"/>
    <mergeCell ref="I9:I10"/>
    <mergeCell ref="J9:J10"/>
    <mergeCell ref="K9:M9"/>
    <mergeCell ref="N9:O9"/>
    <mergeCell ref="P9:P10"/>
    <mergeCell ref="Q9:R9"/>
    <mergeCell ref="S9:S10"/>
    <mergeCell ref="T9:U9"/>
    <mergeCell ref="B16:V16"/>
    <mergeCell ref="B18:B20"/>
    <mergeCell ref="C18:D18"/>
    <mergeCell ref="E18:E19"/>
    <mergeCell ref="F18:F19"/>
    <mergeCell ref="G18:G19"/>
    <mergeCell ref="H18:H19"/>
    <mergeCell ref="I18:I19"/>
    <mergeCell ref="J18:J19"/>
    <mergeCell ref="K18:M18"/>
    <mergeCell ref="N18:O18"/>
    <mergeCell ref="P18:P19"/>
    <mergeCell ref="Q18:R18"/>
    <mergeCell ref="S18:S19"/>
    <mergeCell ref="T18:U18"/>
    <mergeCell ref="V18:V19"/>
    <mergeCell ref="H25:Z25"/>
    <mergeCell ref="H27:H29"/>
    <mergeCell ref="I27:J27"/>
    <mergeCell ref="K27:K28"/>
    <mergeCell ref="L27:L28"/>
    <mergeCell ref="M27:M28"/>
    <mergeCell ref="N27:N28"/>
    <mergeCell ref="O27:O28"/>
    <mergeCell ref="P27:P28"/>
    <mergeCell ref="Q27:S27"/>
    <mergeCell ref="T27:U27"/>
    <mergeCell ref="V27:V28"/>
    <mergeCell ref="W27:X27"/>
    <mergeCell ref="Y27:Y2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Z10"/>
  <sheetViews>
    <sheetView topLeftCell="G1" zoomScale="202" zoomScaleNormal="202" workbookViewId="0">
      <selection activeCell="S17" sqref="S17"/>
    </sheetView>
  </sheetViews>
  <sheetFormatPr baseColWidth="10" defaultRowHeight="12.75"/>
  <cols>
    <col min="2" max="2" width="7.85546875" customWidth="1"/>
    <col min="3" max="3" width="6" customWidth="1"/>
    <col min="4" max="4" width="6.5703125" customWidth="1"/>
    <col min="5" max="5" width="6" customWidth="1"/>
    <col min="6" max="6" width="5.85546875" customWidth="1"/>
    <col min="7" max="7" width="5.5703125" customWidth="1"/>
    <col min="8" max="8" width="7" customWidth="1"/>
    <col min="9" max="9" width="6" customWidth="1"/>
    <col min="10" max="10" width="6.42578125" customWidth="1"/>
    <col min="11" max="11" width="6.28515625" customWidth="1"/>
    <col min="12" max="12" width="6.42578125" customWidth="1"/>
    <col min="13" max="13" width="4" customWidth="1"/>
    <col min="14" max="14" width="5" customWidth="1"/>
    <col min="16" max="16" width="8.5703125" customWidth="1"/>
    <col min="17" max="17" width="6" customWidth="1"/>
    <col min="18" max="18" width="6.28515625" customWidth="1"/>
  </cols>
  <sheetData>
    <row r="3" spans="2:26" ht="13.5" thickBot="1"/>
    <row r="4" spans="2:26" ht="14.25" thickTop="1" thickBot="1">
      <c r="B4" s="1108" t="s">
        <v>318</v>
      </c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  <c r="T4" s="1109"/>
      <c r="U4" s="1109"/>
      <c r="V4" s="1109"/>
      <c r="W4" s="1109"/>
      <c r="X4" s="1109"/>
      <c r="Y4" s="1109"/>
      <c r="Z4" s="1110"/>
    </row>
    <row r="5" spans="2:26" ht="33" customHeight="1" thickBot="1">
      <c r="B5" s="1111" t="s">
        <v>319</v>
      </c>
      <c r="C5" s="1112"/>
      <c r="D5" s="1112"/>
      <c r="E5" s="1112"/>
      <c r="F5" s="1112"/>
      <c r="G5" s="1112"/>
      <c r="H5" s="1112"/>
      <c r="I5" s="1112"/>
      <c r="J5" s="1112"/>
      <c r="K5" s="1112"/>
      <c r="L5" s="1112"/>
      <c r="M5" s="1112"/>
      <c r="N5" s="1113"/>
      <c r="O5" s="438"/>
      <c r="P5" s="1114" t="s">
        <v>320</v>
      </c>
      <c r="Q5" s="1115"/>
      <c r="R5" s="1115"/>
      <c r="S5" s="1116"/>
      <c r="T5" s="437"/>
      <c r="U5" s="1117" t="s">
        <v>321</v>
      </c>
      <c r="V5" s="1118"/>
      <c r="W5" s="1119"/>
      <c r="X5" s="437"/>
      <c r="Y5" s="1120" t="s">
        <v>322</v>
      </c>
      <c r="Z5" s="1120" t="s">
        <v>323</v>
      </c>
    </row>
    <row r="6" spans="2:26" ht="16.5" customHeight="1" thickTop="1" thickBot="1">
      <c r="B6" s="1123" t="s">
        <v>324</v>
      </c>
      <c r="C6" s="1124"/>
      <c r="D6" s="1124"/>
      <c r="E6" s="1124"/>
      <c r="F6" s="1124"/>
      <c r="G6" s="1124"/>
      <c r="H6" s="1124"/>
      <c r="I6" s="1124"/>
      <c r="J6" s="1124"/>
      <c r="K6" s="1124"/>
      <c r="L6" s="1124"/>
      <c r="M6" s="1124"/>
      <c r="N6" s="1125"/>
      <c r="O6" s="438"/>
      <c r="P6" s="1126" t="s">
        <v>283</v>
      </c>
      <c r="Q6" s="1128" t="s">
        <v>325</v>
      </c>
      <c r="R6" s="1130" t="s">
        <v>284</v>
      </c>
      <c r="S6" s="1130" t="s">
        <v>326</v>
      </c>
      <c r="T6" s="437"/>
      <c r="U6" s="1132" t="s">
        <v>327</v>
      </c>
      <c r="V6" s="1132" t="s">
        <v>328</v>
      </c>
      <c r="W6" s="1132" t="s">
        <v>329</v>
      </c>
      <c r="X6" s="437"/>
      <c r="Y6" s="1121"/>
      <c r="Z6" s="1121"/>
    </row>
    <row r="7" spans="2:26" ht="16.5" thickTop="1" thickBot="1">
      <c r="B7" s="439" t="s">
        <v>79</v>
      </c>
      <c r="C7" s="440" t="s">
        <v>80</v>
      </c>
      <c r="D7" s="440" t="s">
        <v>81</v>
      </c>
      <c r="E7" s="440" t="s">
        <v>82</v>
      </c>
      <c r="F7" s="440" t="s">
        <v>81</v>
      </c>
      <c r="G7" s="440" t="s">
        <v>83</v>
      </c>
      <c r="H7" s="440" t="s">
        <v>83</v>
      </c>
      <c r="I7" s="440" t="s">
        <v>82</v>
      </c>
      <c r="J7" s="440" t="s">
        <v>84</v>
      </c>
      <c r="K7" s="440" t="s">
        <v>85</v>
      </c>
      <c r="L7" s="440" t="s">
        <v>86</v>
      </c>
      <c r="M7" s="440" t="s">
        <v>87</v>
      </c>
      <c r="N7" s="441" t="s">
        <v>1</v>
      </c>
      <c r="O7" s="438"/>
      <c r="P7" s="1127"/>
      <c r="Q7" s="1129"/>
      <c r="R7" s="1131"/>
      <c r="S7" s="1131"/>
      <c r="T7" s="437"/>
      <c r="U7" s="1133"/>
      <c r="V7" s="1133"/>
      <c r="W7" s="1133"/>
      <c r="X7" s="437"/>
      <c r="Y7" s="1122"/>
      <c r="Z7" s="1122"/>
    </row>
    <row r="8" spans="2:26" ht="22.5" customHeight="1" thickBot="1">
      <c r="B8" s="442">
        <v>98</v>
      </c>
      <c r="C8" s="443">
        <v>11</v>
      </c>
      <c r="D8" s="443">
        <v>67</v>
      </c>
      <c r="E8" s="443">
        <v>123</v>
      </c>
      <c r="F8" s="443">
        <v>73</v>
      </c>
      <c r="G8" s="443">
        <v>44</v>
      </c>
      <c r="H8" s="443">
        <v>113</v>
      </c>
      <c r="I8" s="443">
        <v>95</v>
      </c>
      <c r="J8" s="443">
        <v>122</v>
      </c>
      <c r="K8" s="443">
        <v>111</v>
      </c>
      <c r="L8" s="443">
        <v>121</v>
      </c>
      <c r="M8" s="443">
        <v>110</v>
      </c>
      <c r="N8" s="444">
        <v>1088</v>
      </c>
      <c r="O8" s="438"/>
      <c r="P8" s="445">
        <v>536</v>
      </c>
      <c r="Q8" s="446">
        <v>0</v>
      </c>
      <c r="R8" s="447">
        <v>-70</v>
      </c>
      <c r="S8" s="448">
        <v>566</v>
      </c>
      <c r="T8" s="437"/>
      <c r="U8" s="449">
        <v>600</v>
      </c>
      <c r="V8" s="450">
        <v>600</v>
      </c>
      <c r="W8" s="451">
        <v>55</v>
      </c>
      <c r="X8" s="437"/>
      <c r="Y8" s="452"/>
      <c r="Z8" s="453">
        <v>488</v>
      </c>
    </row>
    <row r="9" spans="2:26" ht="21.75" customHeight="1" thickBot="1">
      <c r="B9" s="1134" t="s">
        <v>330</v>
      </c>
      <c r="C9" s="1135"/>
      <c r="D9" s="1135"/>
      <c r="E9" s="1135"/>
      <c r="F9" s="1135"/>
      <c r="G9" s="1135"/>
      <c r="H9" s="1135"/>
      <c r="I9" s="1135"/>
      <c r="J9" s="1135"/>
      <c r="K9" s="1135"/>
      <c r="L9" s="1135"/>
      <c r="M9" s="1135"/>
      <c r="N9" s="454">
        <v>1088</v>
      </c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</row>
    <row r="10" spans="2:26" ht="15.75" thickTop="1">
      <c r="B10" s="1107" t="s">
        <v>331</v>
      </c>
      <c r="C10" s="1107"/>
      <c r="D10" s="1107"/>
      <c r="E10" s="1107"/>
      <c r="F10" s="1107"/>
      <c r="G10" s="1107"/>
      <c r="H10" s="1107"/>
      <c r="I10" s="1107"/>
      <c r="J10" s="1107"/>
      <c r="K10" s="1107"/>
      <c r="L10" s="1107"/>
      <c r="M10" s="1107"/>
      <c r="N10" s="1107"/>
      <c r="O10" s="437"/>
      <c r="P10" s="437"/>
      <c r="Q10" s="437"/>
      <c r="R10" s="437"/>
      <c r="S10" s="437"/>
      <c r="T10" s="437"/>
      <c r="U10" s="437"/>
      <c r="V10" s="437"/>
      <c r="W10" s="438"/>
      <c r="X10" s="437"/>
      <c r="Y10" s="437"/>
      <c r="Z10" s="437"/>
    </row>
  </sheetData>
  <mergeCells count="16">
    <mergeCell ref="B10:N10"/>
    <mergeCell ref="B4:Z4"/>
    <mergeCell ref="B5:N5"/>
    <mergeCell ref="P5:S5"/>
    <mergeCell ref="U5:W5"/>
    <mergeCell ref="Y5:Y7"/>
    <mergeCell ref="Z5:Z7"/>
    <mergeCell ref="B6:N6"/>
    <mergeCell ref="P6:P7"/>
    <mergeCell ref="Q6:Q7"/>
    <mergeCell ref="R6:R7"/>
    <mergeCell ref="S6:S7"/>
    <mergeCell ref="U6:U7"/>
    <mergeCell ref="V6:V7"/>
    <mergeCell ref="W6:W7"/>
    <mergeCell ref="B9:M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3. Ejecución Pptal Fuentes.</vt:lpstr>
      <vt:lpstr>13. Logística - Procesos</vt:lpstr>
      <vt:lpstr>20. Carga y Producción Judi (e)</vt:lpstr>
      <vt:lpstr>BOLETIN</vt:lpstr>
      <vt:lpstr>NCPP </vt:lpstr>
      <vt:lpstr>MODULO VIOLENCIA</vt:lpstr>
      <vt:lpstr>Hoja2</vt:lpstr>
      <vt:lpstr>Hoja3</vt:lpstr>
      <vt:lpstr>Hoja4</vt:lpstr>
      <vt:lpstr>'13. Logística - Procesos'!Área_de_impresión</vt:lpstr>
      <vt:lpstr>'20. Carga y Producción Judi (e)'!Área_de_impresión</vt:lpstr>
      <vt:lpstr>'3. Ejecución Pptal Fuentes.'!Área_de_impresión</vt:lpstr>
      <vt:lpstr>BOLETIN!Área_de_impresión</vt:lpstr>
      <vt:lpstr>'MODULO VIOLENCIA'!Área_de_impresión</vt:lpstr>
    </vt:vector>
  </TitlesOfParts>
  <Company>soporte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CORTE SUPERIOR DE JUSTICIA DE JUNIN</cp:lastModifiedBy>
  <cp:lastPrinted>2019-03-14T23:10:30Z</cp:lastPrinted>
  <dcterms:created xsi:type="dcterms:W3CDTF">2010-07-12T21:49:07Z</dcterms:created>
  <dcterms:modified xsi:type="dcterms:W3CDTF">2019-03-14T23:10:36Z</dcterms:modified>
</cp:coreProperties>
</file>