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ORDINACION DE ESTADISTICA\2019\boletines 2019\ABRIL\"/>
    </mc:Choice>
  </mc:AlternateContent>
  <bookViews>
    <workbookView xWindow="0" yWindow="0" windowWidth="19200" windowHeight="8235" tabRatio="354" firstSheet="4" activeTab="5"/>
  </bookViews>
  <sheets>
    <sheet name="3. Ejecución Pptal Fuentes." sheetId="55" state="hidden" r:id="rId1"/>
    <sheet name="13. Logística - Procesos" sheetId="35" state="hidden" r:id="rId2"/>
    <sheet name="20. Carga y Producción Judi (e)" sheetId="60" state="hidden" r:id="rId3"/>
    <sheet name="BOLETIN" sheetId="62" r:id="rId4"/>
    <sheet name="NCPP " sheetId="64" r:id="rId5"/>
    <sheet name="MODULO VIOLENCIA" sheetId="65" r:id="rId6"/>
    <sheet name="Hoja1" sheetId="69" r:id="rId7"/>
    <sheet name="Hoja2" sheetId="70" r:id="rId8"/>
  </sheets>
  <definedNames>
    <definedName name="_xlnm._FilterDatabase" localSheetId="3" hidden="1">BOLETIN!$A$220:$U$227</definedName>
    <definedName name="_xlnm._FilterDatabase" localSheetId="4" hidden="1">'NCPP '!$A$272:$W$282</definedName>
    <definedName name="_xlnm.Print_Area" localSheetId="1">'13. Logística - Procesos'!$C$4:$N$80</definedName>
    <definedName name="_xlnm.Print_Area" localSheetId="2">'20. Carga y Producción Judi (e)'!$C$5:$P$70</definedName>
    <definedName name="_xlnm.Print_Area" localSheetId="0">'3. Ejecución Pptal Fuentes.'!$A$1:$N$72</definedName>
    <definedName name="_xlnm.Print_Area" localSheetId="3">BOLETIN!$A$1:$U$536</definedName>
    <definedName name="_xlnm.Print_Area" localSheetId="5">'MODULO VIOLENCIA'!$A$1:$V$169</definedName>
    <definedName name="_xlnm.Print_Area" localSheetId="4">'NCPP '!$A$1:$W$345</definedName>
    <definedName name="BASE02" localSheetId="2">#REF!</definedName>
    <definedName name="BASE02" localSheetId="3">#REF!</definedName>
    <definedName name="BASE02" localSheetId="4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Boletín" localSheetId="4">#REF!</definedName>
    <definedName name="ww" localSheetId="3">#REF!</definedName>
    <definedName name="ww" localSheetId="4">#REF!</definedName>
  </definedNames>
  <calcPr calcId="152511"/>
</workbook>
</file>

<file path=xl/calcChain.xml><?xml version="1.0" encoding="utf-8"?>
<calcChain xmlns="http://schemas.openxmlformats.org/spreadsheetml/2006/main">
  <c r="B243" i="64" l="1"/>
  <c r="C243" i="64"/>
  <c r="V243" i="64"/>
  <c r="W243" i="64"/>
  <c r="E243" i="64"/>
  <c r="F243" i="64"/>
  <c r="G243" i="64"/>
  <c r="H243" i="64"/>
  <c r="I243" i="64"/>
  <c r="J243" i="64"/>
  <c r="K243" i="64"/>
  <c r="L243" i="64"/>
  <c r="N243" i="64"/>
  <c r="P243" i="64"/>
  <c r="Q243" i="64"/>
  <c r="D226" i="62" l="1"/>
  <c r="T437" i="62"/>
  <c r="AT83" i="69" l="1"/>
  <c r="AT82" i="69"/>
  <c r="AT74" i="69"/>
  <c r="AT49" i="69"/>
  <c r="AT51" i="69"/>
  <c r="AT55" i="69"/>
  <c r="AT57" i="69"/>
  <c r="AT58" i="69"/>
  <c r="AT59" i="69"/>
  <c r="AT41" i="69"/>
  <c r="AT43" i="69"/>
  <c r="AT47" i="69"/>
  <c r="AT37" i="69"/>
  <c r="AT31" i="69"/>
  <c r="AT32" i="69"/>
  <c r="AT17" i="69"/>
  <c r="AT18" i="69"/>
  <c r="AT24" i="69"/>
  <c r="AT15" i="69"/>
  <c r="AT12" i="69"/>
  <c r="AT9" i="69"/>
  <c r="AR89" i="69"/>
  <c r="AP89" i="69"/>
  <c r="AK89" i="69"/>
  <c r="AM89" i="69" s="1"/>
  <c r="AB89" i="69"/>
  <c r="AR88" i="69"/>
  <c r="AP88" i="69"/>
  <c r="AK88" i="69"/>
  <c r="AQ88" i="69" s="1"/>
  <c r="AB88" i="69"/>
  <c r="AR87" i="69"/>
  <c r="AP87" i="69"/>
  <c r="AK87" i="69"/>
  <c r="AM87" i="69" s="1"/>
  <c r="AB87" i="69"/>
  <c r="AR86" i="69"/>
  <c r="AP86" i="69"/>
  <c r="AK86" i="69"/>
  <c r="AQ86" i="69" s="1"/>
  <c r="AB86" i="69"/>
  <c r="AR85" i="69"/>
  <c r="AQ85" i="69"/>
  <c r="AP85" i="69"/>
  <c r="AK85" i="69"/>
  <c r="AM85" i="69" s="1"/>
  <c r="AB85" i="69"/>
  <c r="AR84" i="69"/>
  <c r="AP84" i="69"/>
  <c r="AK84" i="69"/>
  <c r="AQ84" i="69" s="1"/>
  <c r="AS84" i="69" s="1"/>
  <c r="AB84" i="69"/>
  <c r="AR83" i="69"/>
  <c r="AP83" i="69"/>
  <c r="AK83" i="69"/>
  <c r="AQ83" i="69" s="1"/>
  <c r="AB83" i="69"/>
  <c r="AR82" i="69"/>
  <c r="AP82" i="69"/>
  <c r="AK82" i="69"/>
  <c r="AM82" i="69" s="1"/>
  <c r="AB82" i="69"/>
  <c r="AR81" i="69"/>
  <c r="AP81" i="69"/>
  <c r="AK81" i="69"/>
  <c r="AQ81" i="69" s="1"/>
  <c r="AB81" i="69"/>
  <c r="AR80" i="69"/>
  <c r="AP80" i="69"/>
  <c r="AK80" i="69"/>
  <c r="AQ80" i="69" s="1"/>
  <c r="AB80" i="69"/>
  <c r="AR79" i="69"/>
  <c r="AP79" i="69"/>
  <c r="AK79" i="69"/>
  <c r="AM79" i="69" s="1"/>
  <c r="AB79" i="69"/>
  <c r="AR78" i="69"/>
  <c r="AP78" i="69"/>
  <c r="AK78" i="69"/>
  <c r="AM78" i="69" s="1"/>
  <c r="AB78" i="69"/>
  <c r="AR77" i="69"/>
  <c r="AP77" i="69"/>
  <c r="AK77" i="69"/>
  <c r="AM77" i="69" s="1"/>
  <c r="AB77" i="69"/>
  <c r="AR76" i="69"/>
  <c r="AP76" i="69"/>
  <c r="AK76" i="69"/>
  <c r="AQ76" i="69" s="1"/>
  <c r="AB76" i="69"/>
  <c r="AR75" i="69"/>
  <c r="AP75" i="69"/>
  <c r="AK75" i="69"/>
  <c r="AQ75" i="69" s="1"/>
  <c r="AB75" i="69"/>
  <c r="AR74" i="69"/>
  <c r="AP74" i="69"/>
  <c r="AK74" i="69"/>
  <c r="AM74" i="69" s="1"/>
  <c r="AB74" i="69"/>
  <c r="AR73" i="69"/>
  <c r="AP73" i="69"/>
  <c r="AK73" i="69"/>
  <c r="AM73" i="69" s="1"/>
  <c r="AB73" i="69"/>
  <c r="AR72" i="69"/>
  <c r="AP72" i="69"/>
  <c r="AK72" i="69"/>
  <c r="AQ72" i="69" s="1"/>
  <c r="AB72" i="69"/>
  <c r="AR71" i="69"/>
  <c r="AP71" i="69"/>
  <c r="AK71" i="69"/>
  <c r="AM71" i="69" s="1"/>
  <c r="AB71" i="69"/>
  <c r="AR70" i="69"/>
  <c r="AQ70" i="69"/>
  <c r="AP70" i="69"/>
  <c r="AK70" i="69"/>
  <c r="AM70" i="69" s="1"/>
  <c r="AB70" i="69"/>
  <c r="AR69" i="69"/>
  <c r="AP69" i="69"/>
  <c r="AK69" i="69"/>
  <c r="AM69" i="69" s="1"/>
  <c r="AB69" i="69"/>
  <c r="AR68" i="69"/>
  <c r="AP68" i="69"/>
  <c r="AM68" i="69"/>
  <c r="AK68" i="69"/>
  <c r="AQ68" i="69" s="1"/>
  <c r="AB68" i="69"/>
  <c r="AR67" i="69"/>
  <c r="AP67" i="69"/>
  <c r="AK67" i="69"/>
  <c r="AQ67" i="69" s="1"/>
  <c r="AB67" i="69"/>
  <c r="AR66" i="69"/>
  <c r="AP66" i="69"/>
  <c r="AK66" i="69"/>
  <c r="AM66" i="69" s="1"/>
  <c r="AB66" i="69"/>
  <c r="AR65" i="69"/>
  <c r="AP65" i="69"/>
  <c r="AK65" i="69"/>
  <c r="AM65" i="69" s="1"/>
  <c r="AB65" i="69"/>
  <c r="AR64" i="69"/>
  <c r="AP64" i="69"/>
  <c r="AK64" i="69"/>
  <c r="AQ64" i="69" s="1"/>
  <c r="AB64" i="69"/>
  <c r="AR63" i="69"/>
  <c r="AP63" i="69"/>
  <c r="AK63" i="69"/>
  <c r="AM63" i="69" s="1"/>
  <c r="AB63" i="69"/>
  <c r="AR62" i="69"/>
  <c r="AP62" i="69"/>
  <c r="AK62" i="69"/>
  <c r="AM62" i="69" s="1"/>
  <c r="AB62" i="69"/>
  <c r="AR61" i="69"/>
  <c r="AP61" i="69"/>
  <c r="AK61" i="69"/>
  <c r="AM61" i="69" s="1"/>
  <c r="AB61" i="69"/>
  <c r="AR60" i="69"/>
  <c r="AP60" i="69"/>
  <c r="AK60" i="69"/>
  <c r="AQ60" i="69" s="1"/>
  <c r="AS60" i="69" s="1"/>
  <c r="AB60" i="69"/>
  <c r="AR59" i="69"/>
  <c r="AQ59" i="69"/>
  <c r="AP59" i="69"/>
  <c r="AK59" i="69"/>
  <c r="AM59" i="69" s="1"/>
  <c r="AB59" i="69"/>
  <c r="AR58" i="69"/>
  <c r="AP58" i="69"/>
  <c r="AK58" i="69"/>
  <c r="AM58" i="69" s="1"/>
  <c r="AB58" i="69"/>
  <c r="AR57" i="69"/>
  <c r="AP57" i="69"/>
  <c r="AK57" i="69"/>
  <c r="AQ57" i="69" s="1"/>
  <c r="AB57" i="69"/>
  <c r="AR56" i="69"/>
  <c r="AP56" i="69"/>
  <c r="AK56" i="69"/>
  <c r="AQ56" i="69" s="1"/>
  <c r="AB56" i="69"/>
  <c r="AR55" i="69"/>
  <c r="AP55" i="69"/>
  <c r="AK55" i="69"/>
  <c r="AM55" i="69" s="1"/>
  <c r="AB55" i="69"/>
  <c r="AR54" i="69"/>
  <c r="AP54" i="69"/>
  <c r="AK54" i="69"/>
  <c r="AM54" i="69" s="1"/>
  <c r="AB54" i="69"/>
  <c r="AR53" i="69"/>
  <c r="AP53" i="69"/>
  <c r="AK53" i="69"/>
  <c r="AM53" i="69" s="1"/>
  <c r="AB53" i="69"/>
  <c r="AR52" i="69"/>
  <c r="AP52" i="69"/>
  <c r="AK52" i="69"/>
  <c r="AQ52" i="69" s="1"/>
  <c r="AB52" i="69"/>
  <c r="AR51" i="69"/>
  <c r="AP51" i="69"/>
  <c r="AM51" i="69"/>
  <c r="AK51" i="69"/>
  <c r="AQ51" i="69" s="1"/>
  <c r="AB51" i="69"/>
  <c r="AR50" i="69"/>
  <c r="AP50" i="69"/>
  <c r="AK50" i="69"/>
  <c r="AM50" i="69" s="1"/>
  <c r="AB50" i="69"/>
  <c r="AR49" i="69"/>
  <c r="AP49" i="69"/>
  <c r="AK49" i="69"/>
  <c r="AQ49" i="69" s="1"/>
  <c r="AB49" i="69"/>
  <c r="AR48" i="69"/>
  <c r="AP48" i="69"/>
  <c r="AK48" i="69"/>
  <c r="AQ48" i="69" s="1"/>
  <c r="AS48" i="69" s="1"/>
  <c r="AB48" i="69"/>
  <c r="AR47" i="69"/>
  <c r="AP47" i="69"/>
  <c r="AK47" i="69"/>
  <c r="AM47" i="69" s="1"/>
  <c r="AB47" i="69"/>
  <c r="AR46" i="69"/>
  <c r="AP46" i="69"/>
  <c r="AK46" i="69"/>
  <c r="AM46" i="69" s="1"/>
  <c r="AB46" i="69"/>
  <c r="AR45" i="69"/>
  <c r="AP45" i="69"/>
  <c r="AK45" i="69"/>
  <c r="AM45" i="69" s="1"/>
  <c r="AB45" i="69"/>
  <c r="AR44" i="69"/>
  <c r="AP44" i="69"/>
  <c r="AK44" i="69"/>
  <c r="AM44" i="69" s="1"/>
  <c r="AB44" i="69"/>
  <c r="AR43" i="69"/>
  <c r="AP43" i="69"/>
  <c r="AK43" i="69"/>
  <c r="AQ43" i="69" s="1"/>
  <c r="AS43" i="69" s="1"/>
  <c r="AB43" i="69"/>
  <c r="AR42" i="69"/>
  <c r="AP42" i="69"/>
  <c r="AK42" i="69"/>
  <c r="AM42" i="69" s="1"/>
  <c r="AB42" i="69"/>
  <c r="AR41" i="69"/>
  <c r="AP41" i="69"/>
  <c r="AK41" i="69"/>
  <c r="AM41" i="69" s="1"/>
  <c r="AB41" i="69"/>
  <c r="AR40" i="69"/>
  <c r="AP40" i="69"/>
  <c r="AK40" i="69"/>
  <c r="AQ40" i="69" s="1"/>
  <c r="AB40" i="69"/>
  <c r="AR39" i="69"/>
  <c r="AP39" i="69"/>
  <c r="AK39" i="69"/>
  <c r="AM39" i="69" s="1"/>
  <c r="AB39" i="69"/>
  <c r="AR38" i="69"/>
  <c r="AP38" i="69"/>
  <c r="AK38" i="69"/>
  <c r="AQ38" i="69" s="1"/>
  <c r="AB38" i="69"/>
  <c r="AR37" i="69"/>
  <c r="AP37" i="69"/>
  <c r="AK22" i="69"/>
  <c r="AM22" i="69" s="1"/>
  <c r="AB22" i="69"/>
  <c r="AR36" i="69"/>
  <c r="AP36" i="69"/>
  <c r="AK37" i="69"/>
  <c r="AQ36" i="69" s="1"/>
  <c r="AB37" i="69"/>
  <c r="AR35" i="69"/>
  <c r="AP35" i="69"/>
  <c r="AK36" i="69"/>
  <c r="AQ35" i="69" s="1"/>
  <c r="AB36" i="69"/>
  <c r="AR34" i="69"/>
  <c r="AP34" i="69"/>
  <c r="AK35" i="69"/>
  <c r="AM35" i="69" s="1"/>
  <c r="AB35" i="69"/>
  <c r="AR33" i="69"/>
  <c r="AP33" i="69"/>
  <c r="AK34" i="69"/>
  <c r="AQ33" i="69" s="1"/>
  <c r="AS33" i="69" s="1"/>
  <c r="AB34" i="69"/>
  <c r="AR32" i="69"/>
  <c r="AP32" i="69"/>
  <c r="AK33" i="69"/>
  <c r="AQ32" i="69" s="1"/>
  <c r="AB33" i="69"/>
  <c r="AR31" i="69"/>
  <c r="AP31" i="69"/>
  <c r="AK32" i="69"/>
  <c r="AM32" i="69" s="1"/>
  <c r="AB32" i="69"/>
  <c r="AR30" i="69"/>
  <c r="AP30" i="69"/>
  <c r="AK31" i="69"/>
  <c r="AM31" i="69" s="1"/>
  <c r="AB31" i="69"/>
  <c r="AR29" i="69"/>
  <c r="AP29" i="69"/>
  <c r="AK30" i="69"/>
  <c r="AM30" i="69" s="1"/>
  <c r="AB30" i="69"/>
  <c r="AR28" i="69"/>
  <c r="AP28" i="69"/>
  <c r="AK29" i="69"/>
  <c r="AQ28" i="69" s="1"/>
  <c r="AS28" i="69" s="1"/>
  <c r="AB29" i="69"/>
  <c r="AR27" i="69"/>
  <c r="AQ27" i="69"/>
  <c r="AP27" i="69"/>
  <c r="AK28" i="69"/>
  <c r="AM28" i="69" s="1"/>
  <c r="AB28" i="69"/>
  <c r="AR26" i="69"/>
  <c r="AP26" i="69"/>
  <c r="AK27" i="69"/>
  <c r="AM27" i="69" s="1"/>
  <c r="AB27" i="69"/>
  <c r="AR25" i="69"/>
  <c r="AP25" i="69"/>
  <c r="AK26" i="69"/>
  <c r="AM26" i="69" s="1"/>
  <c r="AB26" i="69"/>
  <c r="AR24" i="69"/>
  <c r="AP24" i="69"/>
  <c r="AK25" i="69"/>
  <c r="AQ24" i="69" s="1"/>
  <c r="AB25" i="69"/>
  <c r="AR23" i="69"/>
  <c r="AP23" i="69"/>
  <c r="AK24" i="69"/>
  <c r="AM24" i="69" s="1"/>
  <c r="AB24" i="69"/>
  <c r="AR22" i="69"/>
  <c r="AP22" i="69"/>
  <c r="AK23" i="69"/>
  <c r="AM23" i="69" s="1"/>
  <c r="AB23" i="69"/>
  <c r="AR21" i="69"/>
  <c r="AP21" i="69"/>
  <c r="AK21" i="69"/>
  <c r="AM21" i="69" s="1"/>
  <c r="AB21" i="69"/>
  <c r="AR20" i="69"/>
  <c r="AP20" i="69"/>
  <c r="AK20" i="69"/>
  <c r="AQ20" i="69" s="1"/>
  <c r="AB20" i="69"/>
  <c r="AR19" i="69"/>
  <c r="AP19" i="69"/>
  <c r="AK19" i="69"/>
  <c r="AM19" i="69" s="1"/>
  <c r="AB19" i="69"/>
  <c r="AR18" i="69"/>
  <c r="AP18" i="69"/>
  <c r="AK18" i="69"/>
  <c r="AM18" i="69" s="1"/>
  <c r="AB18" i="69"/>
  <c r="AR17" i="69"/>
  <c r="AP17" i="69"/>
  <c r="AK17" i="69"/>
  <c r="AQ17" i="69" s="1"/>
  <c r="AB17" i="69"/>
  <c r="AR16" i="69"/>
  <c r="AP16" i="69"/>
  <c r="AK16" i="69"/>
  <c r="AQ16" i="69" s="1"/>
  <c r="AB16" i="69"/>
  <c r="AR15" i="69"/>
  <c r="AP15" i="69"/>
  <c r="AK15" i="69"/>
  <c r="AM15" i="69" s="1"/>
  <c r="AB15" i="69"/>
  <c r="AR14" i="69"/>
  <c r="AQ14" i="69"/>
  <c r="AS14" i="69" s="1"/>
  <c r="AP14" i="69"/>
  <c r="AK14" i="69"/>
  <c r="AM14" i="69" s="1"/>
  <c r="AB14" i="69"/>
  <c r="AR13" i="69"/>
  <c r="AP13" i="69"/>
  <c r="AK13" i="69"/>
  <c r="AM13" i="69" s="1"/>
  <c r="AB13" i="69"/>
  <c r="AR12" i="69"/>
  <c r="AP12" i="69"/>
  <c r="AK12" i="69"/>
  <c r="AQ12" i="69" s="1"/>
  <c r="AB12" i="69"/>
  <c r="AR11" i="69"/>
  <c r="AQ11" i="69"/>
  <c r="AP11" i="69"/>
  <c r="AM11" i="69"/>
  <c r="AK11" i="69"/>
  <c r="AB11" i="69"/>
  <c r="AR10" i="69"/>
  <c r="AP10" i="69"/>
  <c r="AK10" i="69"/>
  <c r="AM10" i="69" s="1"/>
  <c r="AB10" i="69"/>
  <c r="AR9" i="69"/>
  <c r="AP9" i="69"/>
  <c r="AK9" i="69"/>
  <c r="AQ9" i="69" s="1"/>
  <c r="AB9" i="69"/>
  <c r="F9" i="70"/>
  <c r="E9" i="70"/>
  <c r="I99" i="69"/>
  <c r="O95" i="69"/>
  <c r="H99" i="69"/>
  <c r="U94" i="69"/>
  <c r="S94" i="69"/>
  <c r="N94" i="69"/>
  <c r="P94" i="69" s="1"/>
  <c r="E94" i="69"/>
  <c r="U93" i="69"/>
  <c r="T93" i="69"/>
  <c r="V93" i="69" s="1"/>
  <c r="S93" i="69"/>
  <c r="N93" i="69"/>
  <c r="P93" i="69" s="1"/>
  <c r="E93" i="69"/>
  <c r="U92" i="69"/>
  <c r="S92" i="69"/>
  <c r="N92" i="69"/>
  <c r="T92" i="69" s="1"/>
  <c r="V92" i="69" s="1"/>
  <c r="E92" i="69"/>
  <c r="U91" i="69"/>
  <c r="S91" i="69"/>
  <c r="N91" i="69"/>
  <c r="T91" i="69" s="1"/>
  <c r="E91" i="69"/>
  <c r="U90" i="69"/>
  <c r="S90" i="69"/>
  <c r="N90" i="69"/>
  <c r="T90" i="69" s="1"/>
  <c r="V90" i="69" s="1"/>
  <c r="E90" i="69"/>
  <c r="U89" i="69"/>
  <c r="S89" i="69"/>
  <c r="N89" i="69"/>
  <c r="P89" i="69" s="1"/>
  <c r="E89" i="69"/>
  <c r="U88" i="69"/>
  <c r="S88" i="69"/>
  <c r="N88" i="69"/>
  <c r="P88" i="69" s="1"/>
  <c r="E88" i="69"/>
  <c r="U87" i="69"/>
  <c r="S87" i="69"/>
  <c r="N87" i="69"/>
  <c r="P87" i="69" s="1"/>
  <c r="E87" i="69"/>
  <c r="U86" i="69"/>
  <c r="S86" i="69"/>
  <c r="N86" i="69"/>
  <c r="P86" i="69" s="1"/>
  <c r="E86" i="69"/>
  <c r="U85" i="69"/>
  <c r="S85" i="69"/>
  <c r="N85" i="69"/>
  <c r="T85" i="69" s="1"/>
  <c r="E85" i="69"/>
  <c r="U84" i="69"/>
  <c r="S84" i="69"/>
  <c r="P84" i="69"/>
  <c r="N84" i="69"/>
  <c r="T84" i="69" s="1"/>
  <c r="E84" i="69"/>
  <c r="U83" i="69"/>
  <c r="S83" i="69"/>
  <c r="N83" i="69"/>
  <c r="P83" i="69" s="1"/>
  <c r="E83" i="69"/>
  <c r="U82" i="69"/>
  <c r="S82" i="69"/>
  <c r="N82" i="69"/>
  <c r="T82" i="69" s="1"/>
  <c r="E82" i="69"/>
  <c r="U81" i="69"/>
  <c r="S81" i="69"/>
  <c r="N81" i="69"/>
  <c r="P81" i="69" s="1"/>
  <c r="E81" i="69"/>
  <c r="U80" i="69"/>
  <c r="S80" i="69"/>
  <c r="N80" i="69"/>
  <c r="P80" i="69" s="1"/>
  <c r="E80" i="69"/>
  <c r="U79" i="69"/>
  <c r="S79" i="69"/>
  <c r="N79" i="69"/>
  <c r="P79" i="69" s="1"/>
  <c r="E79" i="69"/>
  <c r="U78" i="69"/>
  <c r="T78" i="69"/>
  <c r="S78" i="69"/>
  <c r="N78" i="69"/>
  <c r="P78" i="69" s="1"/>
  <c r="E78" i="69"/>
  <c r="U77" i="69"/>
  <c r="S77" i="69"/>
  <c r="N77" i="69"/>
  <c r="T77" i="69" s="1"/>
  <c r="V77" i="69" s="1"/>
  <c r="E77" i="69"/>
  <c r="U76" i="69"/>
  <c r="S76" i="69"/>
  <c r="N76" i="69"/>
  <c r="P76" i="69" s="1"/>
  <c r="E76" i="69"/>
  <c r="U75" i="69"/>
  <c r="S75" i="69"/>
  <c r="N75" i="69"/>
  <c r="T75" i="69" s="1"/>
  <c r="V75" i="69" s="1"/>
  <c r="U74" i="69"/>
  <c r="S74" i="69"/>
  <c r="N74" i="69"/>
  <c r="T74" i="69" s="1"/>
  <c r="E74" i="69"/>
  <c r="U73" i="69"/>
  <c r="S73" i="69"/>
  <c r="N73" i="69"/>
  <c r="T73" i="69" s="1"/>
  <c r="E73" i="69"/>
  <c r="U72" i="69"/>
  <c r="S72" i="69"/>
  <c r="N72" i="69"/>
  <c r="T72" i="69" s="1"/>
  <c r="V72" i="69" s="1"/>
  <c r="E72" i="69"/>
  <c r="U71" i="69"/>
  <c r="S71" i="69"/>
  <c r="N71" i="69"/>
  <c r="T71" i="69" s="1"/>
  <c r="E71" i="69"/>
  <c r="U70" i="69"/>
  <c r="S70" i="69"/>
  <c r="N70" i="69"/>
  <c r="T70" i="69" s="1"/>
  <c r="E70" i="69"/>
  <c r="U69" i="69"/>
  <c r="S69" i="69"/>
  <c r="P69" i="69"/>
  <c r="N69" i="69"/>
  <c r="T69" i="69" s="1"/>
  <c r="E69" i="69"/>
  <c r="U68" i="69"/>
  <c r="S68" i="69"/>
  <c r="N68" i="69"/>
  <c r="P68" i="69" s="1"/>
  <c r="E68" i="69"/>
  <c r="U67" i="69"/>
  <c r="S67" i="69"/>
  <c r="N67" i="69"/>
  <c r="P67" i="69" s="1"/>
  <c r="E67" i="69"/>
  <c r="U66" i="69"/>
  <c r="S66" i="69"/>
  <c r="N66" i="69"/>
  <c r="T66" i="69" s="1"/>
  <c r="E66" i="69"/>
  <c r="U65" i="69"/>
  <c r="S65" i="69"/>
  <c r="N65" i="69"/>
  <c r="T65" i="69" s="1"/>
  <c r="E65" i="69"/>
  <c r="U64" i="69"/>
  <c r="S64" i="69"/>
  <c r="N64" i="69"/>
  <c r="T64" i="69" s="1"/>
  <c r="E64" i="69"/>
  <c r="U63" i="69"/>
  <c r="S63" i="69"/>
  <c r="N63" i="69"/>
  <c r="T63" i="69" s="1"/>
  <c r="E63" i="69"/>
  <c r="U62" i="69"/>
  <c r="S62" i="69"/>
  <c r="N62" i="69"/>
  <c r="T62" i="69" s="1"/>
  <c r="E62" i="69"/>
  <c r="U61" i="69"/>
  <c r="S61" i="69"/>
  <c r="N61" i="69"/>
  <c r="P61" i="69" s="1"/>
  <c r="E61" i="69"/>
  <c r="U60" i="69"/>
  <c r="S60" i="69"/>
  <c r="N60" i="69"/>
  <c r="P60" i="69" s="1"/>
  <c r="E60" i="69"/>
  <c r="U59" i="69"/>
  <c r="S59" i="69"/>
  <c r="N59" i="69"/>
  <c r="P59" i="69" s="1"/>
  <c r="E59" i="69"/>
  <c r="U58" i="69"/>
  <c r="S58" i="69"/>
  <c r="N58" i="69"/>
  <c r="T58" i="69" s="1"/>
  <c r="E58" i="69"/>
  <c r="U57" i="69"/>
  <c r="S57" i="69"/>
  <c r="N57" i="69"/>
  <c r="T57" i="69" s="1"/>
  <c r="E57" i="69"/>
  <c r="U56" i="69"/>
  <c r="S56" i="69"/>
  <c r="P56" i="69"/>
  <c r="N56" i="69"/>
  <c r="T56" i="69" s="1"/>
  <c r="E56" i="69"/>
  <c r="U55" i="69"/>
  <c r="S55" i="69"/>
  <c r="N55" i="69"/>
  <c r="P55" i="69" s="1"/>
  <c r="E55" i="69"/>
  <c r="U54" i="69"/>
  <c r="S54" i="69"/>
  <c r="N54" i="69"/>
  <c r="T54" i="69" s="1"/>
  <c r="E54" i="69"/>
  <c r="U53" i="69"/>
  <c r="S53" i="69"/>
  <c r="P53" i="69"/>
  <c r="N53" i="69"/>
  <c r="T53" i="69" s="1"/>
  <c r="E53" i="69"/>
  <c r="U52" i="69"/>
  <c r="S52" i="69"/>
  <c r="N52" i="69"/>
  <c r="P52" i="69" s="1"/>
  <c r="E52" i="69"/>
  <c r="U51" i="69"/>
  <c r="S51" i="69"/>
  <c r="N51" i="69"/>
  <c r="T51" i="69" s="1"/>
  <c r="E51" i="69"/>
  <c r="U50" i="69"/>
  <c r="S50" i="69"/>
  <c r="N50" i="69"/>
  <c r="P50" i="69" s="1"/>
  <c r="E50" i="69"/>
  <c r="U49" i="69"/>
  <c r="S49" i="69"/>
  <c r="N49" i="69"/>
  <c r="T49" i="69" s="1"/>
  <c r="E49" i="69"/>
  <c r="U48" i="69"/>
  <c r="S48" i="69"/>
  <c r="N48" i="69"/>
  <c r="T48" i="69" s="1"/>
  <c r="E48" i="69"/>
  <c r="U47" i="69"/>
  <c r="S47" i="69"/>
  <c r="N47" i="69"/>
  <c r="P47" i="69" s="1"/>
  <c r="E47" i="69"/>
  <c r="U46" i="69"/>
  <c r="S46" i="69"/>
  <c r="N46" i="69"/>
  <c r="T46" i="69" s="1"/>
  <c r="E46" i="69"/>
  <c r="U45" i="69"/>
  <c r="S45" i="69"/>
  <c r="N45" i="69"/>
  <c r="T45" i="69" s="1"/>
  <c r="E45" i="69"/>
  <c r="U44" i="69"/>
  <c r="S44" i="69"/>
  <c r="N44" i="69"/>
  <c r="P44" i="69" s="1"/>
  <c r="E44" i="69"/>
  <c r="U43" i="69"/>
  <c r="S43" i="69"/>
  <c r="N43" i="69"/>
  <c r="P43" i="69" s="1"/>
  <c r="E43" i="69"/>
  <c r="U42" i="69"/>
  <c r="S42" i="69"/>
  <c r="N42" i="69"/>
  <c r="T42" i="69" s="1"/>
  <c r="V42" i="69" s="1"/>
  <c r="E42" i="69"/>
  <c r="U41" i="69"/>
  <c r="S41" i="69"/>
  <c r="N41" i="69"/>
  <c r="T41" i="69" s="1"/>
  <c r="E41" i="69"/>
  <c r="U40" i="69"/>
  <c r="S40" i="69"/>
  <c r="N40" i="69"/>
  <c r="T40" i="69" s="1"/>
  <c r="E40" i="69"/>
  <c r="U39" i="69"/>
  <c r="S39" i="69"/>
  <c r="N39" i="69"/>
  <c r="P39" i="69" s="1"/>
  <c r="E39" i="69"/>
  <c r="U38" i="69"/>
  <c r="S38" i="69"/>
  <c r="N38" i="69"/>
  <c r="P38" i="69" s="1"/>
  <c r="E38" i="69"/>
  <c r="U37" i="69"/>
  <c r="S37" i="69"/>
  <c r="N37" i="69"/>
  <c r="P37" i="69" s="1"/>
  <c r="E37" i="69"/>
  <c r="U36" i="69"/>
  <c r="S36" i="69"/>
  <c r="N36" i="69"/>
  <c r="T36" i="69" s="1"/>
  <c r="V36" i="69" s="1"/>
  <c r="E36" i="69"/>
  <c r="U35" i="69"/>
  <c r="S35" i="69"/>
  <c r="N35" i="69"/>
  <c r="T35" i="69" s="1"/>
  <c r="E35" i="69"/>
  <c r="U34" i="69"/>
  <c r="S34" i="69"/>
  <c r="N34" i="69"/>
  <c r="T34" i="69" s="1"/>
  <c r="E34" i="69"/>
  <c r="U33" i="69"/>
  <c r="S33" i="69"/>
  <c r="N33" i="69"/>
  <c r="P33" i="69" s="1"/>
  <c r="E33" i="69"/>
  <c r="U32" i="69"/>
  <c r="S32" i="69"/>
  <c r="N32" i="69"/>
  <c r="P32" i="69" s="1"/>
  <c r="E32" i="69"/>
  <c r="U31" i="69"/>
  <c r="S31" i="69"/>
  <c r="N31" i="69"/>
  <c r="T31" i="69" s="1"/>
  <c r="E31" i="69"/>
  <c r="U30" i="69"/>
  <c r="S30" i="69"/>
  <c r="N30" i="69"/>
  <c r="T30" i="69" s="1"/>
  <c r="E30" i="69"/>
  <c r="U29" i="69"/>
  <c r="S29" i="69"/>
  <c r="N29" i="69"/>
  <c r="T29" i="69" s="1"/>
  <c r="E29" i="69"/>
  <c r="U28" i="69"/>
  <c r="S28" i="69"/>
  <c r="N28" i="69"/>
  <c r="P28" i="69" s="1"/>
  <c r="E28" i="69"/>
  <c r="U27" i="69"/>
  <c r="S27" i="69"/>
  <c r="N27" i="69"/>
  <c r="P27" i="69" s="1"/>
  <c r="E27" i="69"/>
  <c r="U26" i="69"/>
  <c r="S26" i="69"/>
  <c r="N26" i="69"/>
  <c r="P26" i="69" s="1"/>
  <c r="E26" i="69"/>
  <c r="U25" i="69"/>
  <c r="S25" i="69"/>
  <c r="N25" i="69"/>
  <c r="T25" i="69" s="1"/>
  <c r="E25" i="69"/>
  <c r="U24" i="69"/>
  <c r="S24" i="69"/>
  <c r="N24" i="69"/>
  <c r="P24" i="69" s="1"/>
  <c r="E24" i="69"/>
  <c r="U23" i="69"/>
  <c r="S23" i="69"/>
  <c r="N23" i="69"/>
  <c r="T23" i="69" s="1"/>
  <c r="V23" i="69" s="1"/>
  <c r="E23" i="69"/>
  <c r="U22" i="69"/>
  <c r="S22" i="69"/>
  <c r="N22" i="69"/>
  <c r="P22" i="69" s="1"/>
  <c r="E22" i="69"/>
  <c r="U21" i="69"/>
  <c r="S21" i="69"/>
  <c r="P21" i="69"/>
  <c r="N21" i="69"/>
  <c r="T21" i="69" s="1"/>
  <c r="E21" i="69"/>
  <c r="U20" i="69"/>
  <c r="S20" i="69"/>
  <c r="N20" i="69"/>
  <c r="P20" i="69" s="1"/>
  <c r="E20" i="69"/>
  <c r="U19" i="69"/>
  <c r="S19" i="69"/>
  <c r="N19" i="69"/>
  <c r="T19" i="69" s="1"/>
  <c r="E19" i="69"/>
  <c r="U18" i="69"/>
  <c r="S18" i="69"/>
  <c r="N18" i="69"/>
  <c r="P18" i="69" s="1"/>
  <c r="E18" i="69"/>
  <c r="U17" i="69"/>
  <c r="S17" i="69"/>
  <c r="N17" i="69"/>
  <c r="P17" i="69" s="1"/>
  <c r="E17" i="69"/>
  <c r="U16" i="69"/>
  <c r="S16" i="69"/>
  <c r="N16" i="69"/>
  <c r="T16" i="69" s="1"/>
  <c r="E16" i="69"/>
  <c r="U15" i="69"/>
  <c r="S15" i="69"/>
  <c r="P15" i="69"/>
  <c r="N15" i="69"/>
  <c r="T15" i="69" s="1"/>
  <c r="E15" i="69"/>
  <c r="U14" i="69"/>
  <c r="S14" i="69"/>
  <c r="N14" i="69"/>
  <c r="P14" i="69" s="1"/>
  <c r="E14" i="69"/>
  <c r="U13" i="69"/>
  <c r="S13" i="69"/>
  <c r="N13" i="69"/>
  <c r="T13" i="69" s="1"/>
  <c r="E13" i="69"/>
  <c r="U12" i="69"/>
  <c r="S12" i="69"/>
  <c r="N12" i="69"/>
  <c r="T12" i="69" s="1"/>
  <c r="E12" i="69"/>
  <c r="U11" i="69"/>
  <c r="S11" i="69"/>
  <c r="N11" i="69"/>
  <c r="P11" i="69" s="1"/>
  <c r="E11" i="69"/>
  <c r="U10" i="69"/>
  <c r="S10" i="69"/>
  <c r="N10" i="69"/>
  <c r="P10" i="69" s="1"/>
  <c r="E10" i="69"/>
  <c r="U9" i="69"/>
  <c r="S9" i="69"/>
  <c r="N9" i="69"/>
  <c r="E9" i="69"/>
  <c r="T119" i="65"/>
  <c r="T433" i="62"/>
  <c r="T319" i="62"/>
  <c r="T269" i="62"/>
  <c r="T224" i="62"/>
  <c r="T245" i="64"/>
  <c r="AT65" i="69" l="1"/>
  <c r="P66" i="69"/>
  <c r="AM67" i="69"/>
  <c r="AM72" i="69"/>
  <c r="AT42" i="69"/>
  <c r="AT67" i="69"/>
  <c r="AQ29" i="69"/>
  <c r="AS29" i="69" s="1"/>
  <c r="AM34" i="69"/>
  <c r="AT30" i="69"/>
  <c r="AT84" i="69"/>
  <c r="AM36" i="69"/>
  <c r="AT29" i="69"/>
  <c r="AT69" i="69"/>
  <c r="AM29" i="69"/>
  <c r="AQ58" i="69"/>
  <c r="AS58" i="69" s="1"/>
  <c r="AT10" i="69"/>
  <c r="AT22" i="69"/>
  <c r="AT36" i="69"/>
  <c r="AT39" i="69"/>
  <c r="AT66" i="69"/>
  <c r="AT70" i="69"/>
  <c r="AT78" i="69"/>
  <c r="AT86" i="69"/>
  <c r="P35" i="69"/>
  <c r="P54" i="69"/>
  <c r="P74" i="69"/>
  <c r="T94" i="69"/>
  <c r="V94" i="69" s="1"/>
  <c r="AS12" i="69"/>
  <c r="AM17" i="69"/>
  <c r="AQ41" i="69"/>
  <c r="AS41" i="69" s="1"/>
  <c r="AT11" i="69"/>
  <c r="AT21" i="69"/>
  <c r="AT35" i="69"/>
  <c r="AT46" i="69"/>
  <c r="AT38" i="69"/>
  <c r="AT54" i="69"/>
  <c r="AT62" i="69"/>
  <c r="AT71" i="69"/>
  <c r="AT79" i="69"/>
  <c r="AT87" i="69"/>
  <c r="P36" i="69"/>
  <c r="P75" i="69"/>
  <c r="AT76" i="69"/>
  <c r="P48" i="69"/>
  <c r="AQ26" i="69"/>
  <c r="AM84" i="69"/>
  <c r="AT23" i="69"/>
  <c r="AT77" i="69"/>
  <c r="P31" i="69"/>
  <c r="AQ13" i="69"/>
  <c r="N95" i="69"/>
  <c r="V15" i="69"/>
  <c r="V56" i="69"/>
  <c r="T89" i="69"/>
  <c r="V89" i="69" s="1"/>
  <c r="V91" i="69"/>
  <c r="AM9" i="69"/>
  <c r="AM12" i="69"/>
  <c r="AQ45" i="69"/>
  <c r="AT14" i="69"/>
  <c r="AT20" i="69"/>
  <c r="AT34" i="69"/>
  <c r="AT45" i="69"/>
  <c r="AT61" i="69"/>
  <c r="AT53" i="69"/>
  <c r="AT63" i="69"/>
  <c r="AT72" i="69"/>
  <c r="AT80" i="69"/>
  <c r="AT88" i="69"/>
  <c r="V54" i="69"/>
  <c r="P25" i="69"/>
  <c r="AT50" i="69"/>
  <c r="AT75" i="69"/>
  <c r="AM80" i="69"/>
  <c r="AT16" i="69"/>
  <c r="AT68" i="69"/>
  <c r="P29" i="69"/>
  <c r="T68" i="69"/>
  <c r="V68" i="69" s="1"/>
  <c r="AT40" i="69"/>
  <c r="AT56" i="69"/>
  <c r="AT48" i="69"/>
  <c r="AT85" i="69"/>
  <c r="P63" i="69"/>
  <c r="AQ10" i="69"/>
  <c r="V49" i="69"/>
  <c r="V53" i="69"/>
  <c r="V58" i="69"/>
  <c r="V84" i="69"/>
  <c r="AT13" i="69"/>
  <c r="AT19" i="69"/>
  <c r="AT33" i="69"/>
  <c r="AT44" i="69"/>
  <c r="AT60" i="69"/>
  <c r="AT52" i="69"/>
  <c r="AT64" i="69"/>
  <c r="AT73" i="69"/>
  <c r="AT81" i="69"/>
  <c r="AT89" i="69"/>
  <c r="T43" i="69"/>
  <c r="AQ78" i="69"/>
  <c r="AS78" i="69" s="1"/>
  <c r="P13" i="69"/>
  <c r="T18" i="69"/>
  <c r="V18" i="69" s="1"/>
  <c r="T32" i="69"/>
  <c r="P34" i="69"/>
  <c r="V45" i="69"/>
  <c r="P65" i="69"/>
  <c r="P73" i="69"/>
  <c r="V78" i="69"/>
  <c r="P82" i="69"/>
  <c r="AS10" i="69"/>
  <c r="AS26" i="69"/>
  <c r="AM38" i="69"/>
  <c r="AS40" i="69"/>
  <c r="V41" i="69"/>
  <c r="P71" i="69"/>
  <c r="V85" i="69"/>
  <c r="P91" i="69"/>
  <c r="AS11" i="69"/>
  <c r="AS13" i="69"/>
  <c r="AM43" i="69"/>
  <c r="AM48" i="69"/>
  <c r="P30" i="69"/>
  <c r="V48" i="69"/>
  <c r="V66" i="69"/>
  <c r="AQ30" i="69"/>
  <c r="AS30" i="69" s="1"/>
  <c r="AM33" i="69"/>
  <c r="AS57" i="69"/>
  <c r="T86" i="69"/>
  <c r="V86" i="69" s="1"/>
  <c r="AQ44" i="69"/>
  <c r="AS44" i="69" s="1"/>
  <c r="AS83" i="69"/>
  <c r="V12" i="69"/>
  <c r="P42" i="69"/>
  <c r="T60" i="69"/>
  <c r="V60" i="69" s="1"/>
  <c r="T67" i="69"/>
  <c r="V67" i="69" s="1"/>
  <c r="P72" i="69"/>
  <c r="P92" i="69"/>
  <c r="AQ19" i="69"/>
  <c r="AM49" i="69"/>
  <c r="AS86" i="69"/>
  <c r="AM40" i="69"/>
  <c r="AQ53" i="69"/>
  <c r="AM57" i="69"/>
  <c r="AM81" i="69"/>
  <c r="AS51" i="69"/>
  <c r="AQ61" i="69"/>
  <c r="AS61" i="69" s="1"/>
  <c r="AS72" i="69"/>
  <c r="AQ73" i="69"/>
  <c r="AM75" i="69"/>
  <c r="AS75" i="69"/>
  <c r="AS49" i="69"/>
  <c r="AM52" i="69"/>
  <c r="AS68" i="69"/>
  <c r="AS80" i="69"/>
  <c r="AM83" i="69"/>
  <c r="AM86" i="69"/>
  <c r="AQ50" i="69"/>
  <c r="AS50" i="69" s="1"/>
  <c r="AS52" i="69"/>
  <c r="AQ66" i="69"/>
  <c r="AS66" i="69" s="1"/>
  <c r="AM76" i="69"/>
  <c r="AS17" i="69"/>
  <c r="AQ18" i="69"/>
  <c r="AS18" i="69" s="1"/>
  <c r="AS20" i="69"/>
  <c r="AQ21" i="69"/>
  <c r="AS21" i="69" s="1"/>
  <c r="AS38" i="69"/>
  <c r="AS81" i="69"/>
  <c r="AS27" i="69"/>
  <c r="AS53" i="69"/>
  <c r="AS19" i="69"/>
  <c r="AQ22" i="69"/>
  <c r="AS22" i="69" s="1"/>
  <c r="AM25" i="69"/>
  <c r="AS32" i="69"/>
  <c r="AQ62" i="69"/>
  <c r="AS62" i="69" s="1"/>
  <c r="AM64" i="69"/>
  <c r="AS76" i="69"/>
  <c r="AQ82" i="69"/>
  <c r="AS82" i="69" s="1"/>
  <c r="AM88" i="69"/>
  <c r="AS73" i="69"/>
  <c r="AM16" i="69"/>
  <c r="AS24" i="69"/>
  <c r="AQ25" i="69"/>
  <c r="AS25" i="69" s="1"/>
  <c r="AM37" i="69"/>
  <c r="AQ42" i="69"/>
  <c r="AS42" i="69" s="1"/>
  <c r="AQ54" i="69"/>
  <c r="AS54" i="69" s="1"/>
  <c r="AM56" i="69"/>
  <c r="AS64" i="69"/>
  <c r="AQ65" i="69"/>
  <c r="AS65" i="69" s="1"/>
  <c r="AQ74" i="69"/>
  <c r="AS74" i="69" s="1"/>
  <c r="AQ77" i="69"/>
  <c r="AS77" i="69" s="1"/>
  <c r="AS88" i="69"/>
  <c r="AQ89" i="69"/>
  <c r="AS89" i="69" s="1"/>
  <c r="AS45" i="69"/>
  <c r="AS16" i="69"/>
  <c r="AS36" i="69"/>
  <c r="AQ46" i="69"/>
  <c r="AS46" i="69" s="1"/>
  <c r="AS56" i="69"/>
  <c r="AQ69" i="69"/>
  <c r="AS69" i="69" s="1"/>
  <c r="AS35" i="69"/>
  <c r="AS70" i="69"/>
  <c r="AS67" i="69"/>
  <c r="AS85" i="69"/>
  <c r="AS59" i="69"/>
  <c r="AM20" i="69"/>
  <c r="AQ34" i="69"/>
  <c r="AS34" i="69" s="1"/>
  <c r="AQ37" i="69"/>
  <c r="AS37" i="69" s="1"/>
  <c r="AM60" i="69"/>
  <c r="AS9" i="69"/>
  <c r="AQ15" i="69"/>
  <c r="AS15" i="69" s="1"/>
  <c r="AQ23" i="69"/>
  <c r="AS23" i="69" s="1"/>
  <c r="AQ31" i="69"/>
  <c r="AS31" i="69" s="1"/>
  <c r="AQ39" i="69"/>
  <c r="AS39" i="69" s="1"/>
  <c r="AQ47" i="69"/>
  <c r="AS47" i="69" s="1"/>
  <c r="AQ55" i="69"/>
  <c r="AS55" i="69" s="1"/>
  <c r="AQ63" i="69"/>
  <c r="AS63" i="69" s="1"/>
  <c r="AQ71" i="69"/>
  <c r="AS71" i="69" s="1"/>
  <c r="AQ79" i="69"/>
  <c r="AS79" i="69" s="1"/>
  <c r="AQ87" i="69"/>
  <c r="AS87" i="69" s="1"/>
  <c r="P90" i="69"/>
  <c r="V25" i="69"/>
  <c r="T10" i="69"/>
  <c r="V10" i="69" s="1"/>
  <c r="V21" i="69"/>
  <c r="T27" i="69"/>
  <c r="V27" i="69" s="1"/>
  <c r="T50" i="69"/>
  <c r="V50" i="69" s="1"/>
  <c r="V65" i="69"/>
  <c r="T33" i="69"/>
  <c r="V35" i="69"/>
  <c r="P45" i="69"/>
  <c r="T61" i="69"/>
  <c r="V61" i="69" s="1"/>
  <c r="V69" i="69"/>
  <c r="P77" i="69"/>
  <c r="V82" i="69"/>
  <c r="P85" i="69"/>
  <c r="P46" i="69"/>
  <c r="P51" i="69"/>
  <c r="T59" i="69"/>
  <c r="V59" i="69" s="1"/>
  <c r="V70" i="69"/>
  <c r="T79" i="69"/>
  <c r="V79" i="69" s="1"/>
  <c r="T87" i="69"/>
  <c r="V87" i="69" s="1"/>
  <c r="V46" i="69"/>
  <c r="V51" i="69"/>
  <c r="P9" i="69"/>
  <c r="P23" i="69"/>
  <c r="T26" i="69"/>
  <c r="V26" i="69" s="1"/>
  <c r="V31" i="69"/>
  <c r="V32" i="69"/>
  <c r="T44" i="69"/>
  <c r="V44" i="69" s="1"/>
  <c r="P49" i="69"/>
  <c r="V73" i="69"/>
  <c r="T80" i="69"/>
  <c r="V80" i="69" s="1"/>
  <c r="T88" i="69"/>
  <c r="V88" i="69" s="1"/>
  <c r="T81" i="69"/>
  <c r="V81" i="69" s="1"/>
  <c r="T83" i="69"/>
  <c r="V83" i="69" s="1"/>
  <c r="T76" i="69"/>
  <c r="V76" i="69" s="1"/>
  <c r="V33" i="69"/>
  <c r="V29" i="69"/>
  <c r="V34" i="69"/>
  <c r="V63" i="69"/>
  <c r="P16" i="69"/>
  <c r="P19" i="69"/>
  <c r="P40" i="69"/>
  <c r="P57" i="69"/>
  <c r="V71" i="69"/>
  <c r="V16" i="69"/>
  <c r="V19" i="69"/>
  <c r="T20" i="69"/>
  <c r="V20" i="69" s="1"/>
  <c r="T38" i="69"/>
  <c r="V38" i="69" s="1"/>
  <c r="V40" i="69"/>
  <c r="V57" i="69"/>
  <c r="P64" i="69"/>
  <c r="V43" i="69"/>
  <c r="T17" i="69"/>
  <c r="V17" i="69" s="1"/>
  <c r="V30" i="69"/>
  <c r="V64" i="69"/>
  <c r="V74" i="69"/>
  <c r="V13" i="69"/>
  <c r="T9" i="69"/>
  <c r="V9" i="69" s="1"/>
  <c r="P12" i="69"/>
  <c r="P41" i="69"/>
  <c r="T52" i="69"/>
  <c r="V52" i="69" s="1"/>
  <c r="P58" i="69"/>
  <c r="V62" i="69"/>
  <c r="P62" i="69"/>
  <c r="P70" i="69"/>
  <c r="T39" i="69"/>
  <c r="V39" i="69" s="1"/>
  <c r="T47" i="69"/>
  <c r="V47" i="69" s="1"/>
  <c r="T55" i="69"/>
  <c r="V55" i="69" s="1"/>
  <c r="T37" i="69"/>
  <c r="V37" i="69" s="1"/>
  <c r="T28" i="69"/>
  <c r="V28" i="69" s="1"/>
  <c r="T24" i="69"/>
  <c r="V24" i="69" s="1"/>
  <c r="T14" i="69"/>
  <c r="V14" i="69" s="1"/>
  <c r="T22" i="69"/>
  <c r="V22" i="69" s="1"/>
  <c r="T11" i="69"/>
  <c r="T362" i="62"/>
  <c r="R362" i="62"/>
  <c r="M362" i="62"/>
  <c r="S362" i="62" s="1"/>
  <c r="D362" i="62"/>
  <c r="T361" i="62"/>
  <c r="R361" i="62"/>
  <c r="M361" i="62"/>
  <c r="S361" i="62" s="1"/>
  <c r="D361" i="62"/>
  <c r="T360" i="62"/>
  <c r="R360" i="62"/>
  <c r="M360" i="62"/>
  <c r="S360" i="62" s="1"/>
  <c r="D360" i="62"/>
  <c r="T359" i="62"/>
  <c r="R359" i="62"/>
  <c r="M359" i="62"/>
  <c r="S359" i="62" s="1"/>
  <c r="D359" i="62"/>
  <c r="T322" i="62"/>
  <c r="R322" i="62"/>
  <c r="M322" i="62"/>
  <c r="S322" i="62" s="1"/>
  <c r="D322" i="62"/>
  <c r="T321" i="62"/>
  <c r="R321" i="62"/>
  <c r="M321" i="62"/>
  <c r="S321" i="62" s="1"/>
  <c r="D321" i="62"/>
  <c r="T320" i="62"/>
  <c r="R320" i="62"/>
  <c r="M320" i="62"/>
  <c r="S320" i="62" s="1"/>
  <c r="D320" i="62"/>
  <c r="R319" i="62"/>
  <c r="M319" i="62"/>
  <c r="S319" i="62" s="1"/>
  <c r="U319" i="62" s="1"/>
  <c r="D319" i="62"/>
  <c r="U359" i="62" l="1"/>
  <c r="U362" i="62"/>
  <c r="O361" i="62"/>
  <c r="U360" i="62"/>
  <c r="U361" i="62"/>
  <c r="O322" i="62"/>
  <c r="U322" i="62"/>
  <c r="U321" i="62"/>
  <c r="O320" i="62"/>
  <c r="U320" i="62"/>
  <c r="P95" i="69"/>
  <c r="V11" i="69"/>
  <c r="O360" i="62"/>
  <c r="O362" i="62"/>
  <c r="O359" i="62"/>
  <c r="O319" i="62"/>
  <c r="O321" i="62"/>
  <c r="T273" i="64" l="1"/>
  <c r="T137" i="64"/>
  <c r="M137" i="64"/>
  <c r="S137" i="64" s="1"/>
  <c r="T124" i="65" l="1"/>
  <c r="R124" i="65"/>
  <c r="M124" i="65"/>
  <c r="O124" i="65" s="1"/>
  <c r="D124" i="65"/>
  <c r="T123" i="65"/>
  <c r="R123" i="65"/>
  <c r="M123" i="65"/>
  <c r="D123" i="65"/>
  <c r="T122" i="65"/>
  <c r="R122" i="65"/>
  <c r="M122" i="65"/>
  <c r="S122" i="65" s="1"/>
  <c r="D122" i="65"/>
  <c r="T121" i="65"/>
  <c r="R121" i="65"/>
  <c r="M121" i="65"/>
  <c r="S121" i="65" s="1"/>
  <c r="D121" i="65"/>
  <c r="T120" i="65"/>
  <c r="R120" i="65"/>
  <c r="M120" i="65"/>
  <c r="O120" i="65" s="1"/>
  <c r="D120" i="65"/>
  <c r="R119" i="65"/>
  <c r="M119" i="65"/>
  <c r="S119" i="65" s="1"/>
  <c r="D119" i="65"/>
  <c r="Q118" i="65"/>
  <c r="P118" i="65"/>
  <c r="N118" i="65"/>
  <c r="L118" i="65"/>
  <c r="K118" i="65"/>
  <c r="J118" i="65"/>
  <c r="I118" i="65"/>
  <c r="H118" i="65"/>
  <c r="G118" i="65"/>
  <c r="F118" i="65"/>
  <c r="C118" i="65"/>
  <c r="B118" i="65"/>
  <c r="M445" i="62"/>
  <c r="M446" i="62"/>
  <c r="T444" i="62"/>
  <c r="M174" i="64"/>
  <c r="M175" i="64"/>
  <c r="M176" i="64"/>
  <c r="M177" i="64"/>
  <c r="M178" i="64"/>
  <c r="M179" i="64"/>
  <c r="O179" i="64" s="1"/>
  <c r="M180" i="64"/>
  <c r="M181" i="64"/>
  <c r="M182" i="64"/>
  <c r="M183" i="64"/>
  <c r="M184" i="64"/>
  <c r="M389" i="62"/>
  <c r="S123" i="65" l="1"/>
  <c r="U123" i="65" s="1"/>
  <c r="D118" i="65"/>
  <c r="O119" i="65"/>
  <c r="R118" i="65"/>
  <c r="O123" i="65"/>
  <c r="O122" i="65"/>
  <c r="U122" i="65"/>
  <c r="O121" i="65"/>
  <c r="U121" i="65"/>
  <c r="T118" i="65"/>
  <c r="M118" i="65"/>
  <c r="S120" i="65"/>
  <c r="U120" i="65" s="1"/>
  <c r="S124" i="65"/>
  <c r="U119" i="65"/>
  <c r="F183" i="62"/>
  <c r="G183" i="62"/>
  <c r="H183" i="62"/>
  <c r="I183" i="62"/>
  <c r="J183" i="62"/>
  <c r="K183" i="62"/>
  <c r="L183" i="62"/>
  <c r="E183" i="62"/>
  <c r="J150" i="62"/>
  <c r="K150" i="62"/>
  <c r="I150" i="62"/>
  <c r="U124" i="65" l="1"/>
  <c r="U118" i="65" s="1"/>
  <c r="S118" i="65"/>
  <c r="O118" i="65"/>
  <c r="T220" i="62" l="1"/>
  <c r="S446" i="62"/>
  <c r="C183" i="62" l="1"/>
  <c r="T184" i="62"/>
  <c r="T183" i="62" s="1"/>
  <c r="Q271" i="64"/>
  <c r="P271" i="64"/>
  <c r="N271" i="64"/>
  <c r="L271" i="64"/>
  <c r="K271" i="64"/>
  <c r="J271" i="64"/>
  <c r="I271" i="64"/>
  <c r="H271" i="64"/>
  <c r="G271" i="64"/>
  <c r="F271" i="64"/>
  <c r="R244" i="64"/>
  <c r="D269" i="62"/>
  <c r="M269" i="62"/>
  <c r="S269" i="62" s="1"/>
  <c r="R269" i="62"/>
  <c r="D270" i="62"/>
  <c r="M270" i="62"/>
  <c r="S270" i="62" s="1"/>
  <c r="R270" i="62"/>
  <c r="T270" i="62"/>
  <c r="D271" i="62"/>
  <c r="M271" i="62"/>
  <c r="S271" i="62" s="1"/>
  <c r="R271" i="62"/>
  <c r="T271" i="62"/>
  <c r="D272" i="62"/>
  <c r="M272" i="62"/>
  <c r="O272" i="62" s="1"/>
  <c r="R272" i="62"/>
  <c r="T272" i="62"/>
  <c r="D273" i="62"/>
  <c r="M273" i="62"/>
  <c r="S273" i="62" s="1"/>
  <c r="R273" i="62"/>
  <c r="T273" i="62"/>
  <c r="D274" i="62"/>
  <c r="M274" i="62"/>
  <c r="O274" i="62" s="1"/>
  <c r="R274" i="62"/>
  <c r="T274" i="62"/>
  <c r="N426" i="62"/>
  <c r="R272" i="64"/>
  <c r="M226" i="62"/>
  <c r="S226" i="62" s="1"/>
  <c r="M223" i="62"/>
  <c r="S223" i="62" s="1"/>
  <c r="M274" i="64"/>
  <c r="O274" i="64" s="1"/>
  <c r="T427" i="62"/>
  <c r="M272" i="64"/>
  <c r="O272" i="64" s="1"/>
  <c r="R174" i="64"/>
  <c r="R181" i="64"/>
  <c r="M136" i="64"/>
  <c r="O136" i="64" s="1"/>
  <c r="M245" i="64"/>
  <c r="M244" i="64"/>
  <c r="O244" i="64" s="1"/>
  <c r="M222" i="62"/>
  <c r="S222" i="62" s="1"/>
  <c r="M172" i="64"/>
  <c r="S172" i="64" s="1"/>
  <c r="M173" i="64"/>
  <c r="S173" i="64" s="1"/>
  <c r="O174" i="64"/>
  <c r="O175" i="64"/>
  <c r="O176" i="64"/>
  <c r="S177" i="64"/>
  <c r="S178" i="64"/>
  <c r="S180" i="64"/>
  <c r="S183" i="64"/>
  <c r="S184" i="64"/>
  <c r="M171" i="64"/>
  <c r="S171" i="64" s="1"/>
  <c r="M170" i="64"/>
  <c r="B271" i="64"/>
  <c r="C271" i="64"/>
  <c r="E271" i="64"/>
  <c r="V271" i="64"/>
  <c r="W271" i="64"/>
  <c r="B169" i="64"/>
  <c r="C169" i="64"/>
  <c r="E169" i="64"/>
  <c r="F169" i="64"/>
  <c r="G169" i="64"/>
  <c r="H169" i="64"/>
  <c r="I169" i="64"/>
  <c r="J169" i="64"/>
  <c r="K169" i="64"/>
  <c r="L169" i="64"/>
  <c r="N169" i="64"/>
  <c r="M530" i="62" s="1"/>
  <c r="P169" i="64"/>
  <c r="Q169" i="64"/>
  <c r="V169" i="64"/>
  <c r="W169" i="64"/>
  <c r="B135" i="64"/>
  <c r="E135" i="64"/>
  <c r="F135" i="64"/>
  <c r="G135" i="64"/>
  <c r="H135" i="64"/>
  <c r="I135" i="64"/>
  <c r="J135" i="64"/>
  <c r="K135" i="64"/>
  <c r="L135" i="64"/>
  <c r="N135" i="64"/>
  <c r="P135" i="64"/>
  <c r="Q135" i="64"/>
  <c r="V135" i="64"/>
  <c r="W135" i="64"/>
  <c r="B318" i="62"/>
  <c r="C318" i="62"/>
  <c r="E318" i="62"/>
  <c r="F318" i="62"/>
  <c r="G318" i="62"/>
  <c r="H318" i="62"/>
  <c r="I318" i="62"/>
  <c r="J318" i="62"/>
  <c r="K318" i="62"/>
  <c r="L318" i="62"/>
  <c r="N318" i="62"/>
  <c r="P318" i="62"/>
  <c r="Q318" i="62"/>
  <c r="B268" i="62"/>
  <c r="C268" i="62"/>
  <c r="E268" i="62"/>
  <c r="F268" i="62"/>
  <c r="G268" i="62"/>
  <c r="H268" i="62"/>
  <c r="I268" i="62"/>
  <c r="J268" i="62"/>
  <c r="K268" i="62"/>
  <c r="L268" i="62"/>
  <c r="N268" i="62"/>
  <c r="P268" i="62"/>
  <c r="Q268" i="62"/>
  <c r="B219" i="62"/>
  <c r="C219" i="62"/>
  <c r="E219" i="62"/>
  <c r="F219" i="62"/>
  <c r="G219" i="62"/>
  <c r="H219" i="62"/>
  <c r="I219" i="62"/>
  <c r="J219" i="62"/>
  <c r="K219" i="62"/>
  <c r="L219" i="62"/>
  <c r="N219" i="62"/>
  <c r="P219" i="62"/>
  <c r="Q219" i="62"/>
  <c r="O389" i="62"/>
  <c r="D175" i="64"/>
  <c r="T175" i="64"/>
  <c r="R175" i="64"/>
  <c r="R137" i="64"/>
  <c r="D137" i="64"/>
  <c r="T116" i="62"/>
  <c r="T221" i="62"/>
  <c r="R228" i="62"/>
  <c r="T228" i="62"/>
  <c r="M228" i="62"/>
  <c r="S228" i="62" s="1"/>
  <c r="D228" i="62"/>
  <c r="B426" i="62"/>
  <c r="B386" i="62"/>
  <c r="B358" i="62"/>
  <c r="C115" i="62"/>
  <c r="B183" i="62"/>
  <c r="R283" i="64"/>
  <c r="T283" i="64"/>
  <c r="M283" i="64"/>
  <c r="O283" i="64" s="1"/>
  <c r="D283" i="64"/>
  <c r="T183" i="64"/>
  <c r="T184" i="64"/>
  <c r="D281" i="64"/>
  <c r="D282" i="64"/>
  <c r="T274" i="64"/>
  <c r="T275" i="64"/>
  <c r="T276" i="64"/>
  <c r="T277" i="64"/>
  <c r="T278" i="64"/>
  <c r="T279" i="64"/>
  <c r="T280" i="64"/>
  <c r="T281" i="64"/>
  <c r="T282" i="64"/>
  <c r="M278" i="64"/>
  <c r="S278" i="64" s="1"/>
  <c r="M279" i="64"/>
  <c r="O279" i="64" s="1"/>
  <c r="M280" i="64"/>
  <c r="O280" i="64" s="1"/>
  <c r="M281" i="64"/>
  <c r="S281" i="64" s="1"/>
  <c r="M282" i="64"/>
  <c r="S282" i="64" s="1"/>
  <c r="M388" i="62"/>
  <c r="S388" i="62" s="1"/>
  <c r="M390" i="62"/>
  <c r="S390" i="62" s="1"/>
  <c r="M391" i="62"/>
  <c r="O391" i="62" s="1"/>
  <c r="M225" i="62"/>
  <c r="O225" i="62" s="1"/>
  <c r="M224" i="62"/>
  <c r="S224" i="62" s="1"/>
  <c r="D272" i="64"/>
  <c r="T272" i="64"/>
  <c r="D273" i="64"/>
  <c r="M273" i="64"/>
  <c r="S273" i="64" s="1"/>
  <c r="U273" i="64" s="1"/>
  <c r="R273" i="64"/>
  <c r="D274" i="64"/>
  <c r="R274" i="64"/>
  <c r="D275" i="64"/>
  <c r="M275" i="64"/>
  <c r="O275" i="64" s="1"/>
  <c r="R275" i="64"/>
  <c r="D276" i="64"/>
  <c r="M276" i="64"/>
  <c r="O276" i="64" s="1"/>
  <c r="R276" i="64"/>
  <c r="D277" i="64"/>
  <c r="M277" i="64"/>
  <c r="O277" i="64" s="1"/>
  <c r="R277" i="64"/>
  <c r="D278" i="64"/>
  <c r="R278" i="64"/>
  <c r="D279" i="64"/>
  <c r="R279" i="64"/>
  <c r="D280" i="64"/>
  <c r="R280" i="64"/>
  <c r="R281" i="64"/>
  <c r="R282" i="64"/>
  <c r="E386" i="62"/>
  <c r="F386" i="62"/>
  <c r="T174" i="64"/>
  <c r="D174" i="64"/>
  <c r="B115" i="62"/>
  <c r="T387" i="62"/>
  <c r="D136" i="64"/>
  <c r="R136" i="64"/>
  <c r="T136" i="64"/>
  <c r="T135" i="64" s="1"/>
  <c r="D170" i="64"/>
  <c r="R170" i="64"/>
  <c r="T170" i="64"/>
  <c r="D171" i="64"/>
  <c r="R171" i="64"/>
  <c r="T171" i="64"/>
  <c r="D172" i="64"/>
  <c r="R172" i="64"/>
  <c r="T172" i="64"/>
  <c r="D173" i="64"/>
  <c r="R173" i="64"/>
  <c r="T173" i="64"/>
  <c r="D176" i="64"/>
  <c r="R176" i="64"/>
  <c r="T176" i="64"/>
  <c r="D177" i="64"/>
  <c r="R177" i="64"/>
  <c r="T177" i="64"/>
  <c r="D178" i="64"/>
  <c r="R178" i="64"/>
  <c r="T178" i="64"/>
  <c r="D179" i="64"/>
  <c r="R179" i="64"/>
  <c r="T179" i="64"/>
  <c r="D180" i="64"/>
  <c r="R180" i="64"/>
  <c r="T180" i="64"/>
  <c r="D181" i="64"/>
  <c r="S181" i="64"/>
  <c r="T181" i="64"/>
  <c r="D182" i="64"/>
  <c r="O182" i="64"/>
  <c r="R182" i="64"/>
  <c r="T182" i="64"/>
  <c r="D183" i="64"/>
  <c r="R183" i="64"/>
  <c r="D184" i="64"/>
  <c r="R184" i="64"/>
  <c r="T244" i="64"/>
  <c r="T243" i="64" s="1"/>
  <c r="D245" i="64"/>
  <c r="D243" i="64" s="1"/>
  <c r="R245" i="64"/>
  <c r="E115" i="62"/>
  <c r="F115" i="62"/>
  <c r="G115" i="62"/>
  <c r="H115" i="62"/>
  <c r="I115" i="62"/>
  <c r="J115" i="62"/>
  <c r="K115" i="62"/>
  <c r="L115" i="62"/>
  <c r="P115" i="62"/>
  <c r="Q115" i="62"/>
  <c r="D116" i="62"/>
  <c r="M116" i="62"/>
  <c r="O116" i="62" s="1"/>
  <c r="R116" i="62"/>
  <c r="D117" i="62"/>
  <c r="M117" i="62"/>
  <c r="S117" i="62" s="1"/>
  <c r="R117" i="62"/>
  <c r="T117" i="62"/>
  <c r="D118" i="62"/>
  <c r="M118" i="62"/>
  <c r="S118" i="62" s="1"/>
  <c r="R118" i="62"/>
  <c r="T118" i="62"/>
  <c r="B150" i="62"/>
  <c r="C150" i="62"/>
  <c r="N150" i="62"/>
  <c r="P150" i="62"/>
  <c r="Q150" i="62"/>
  <c r="D151" i="62"/>
  <c r="D150" i="62" s="1"/>
  <c r="M151" i="62"/>
  <c r="O151" i="62" s="1"/>
  <c r="O150" i="62" s="1"/>
  <c r="R151" i="62"/>
  <c r="R150" i="62" s="1"/>
  <c r="T151" i="62"/>
  <c r="T150" i="62" s="1"/>
  <c r="P183" i="62"/>
  <c r="Q183" i="62"/>
  <c r="D184" i="62"/>
  <c r="D183" i="62" s="1"/>
  <c r="M184" i="62"/>
  <c r="M183" i="62" s="1"/>
  <c r="R184" i="62"/>
  <c r="R183" i="62" s="1"/>
  <c r="D220" i="62"/>
  <c r="M220" i="62"/>
  <c r="R220" i="62"/>
  <c r="D221" i="62"/>
  <c r="M221" i="62"/>
  <c r="S221" i="62" s="1"/>
  <c r="R221" i="62"/>
  <c r="D222" i="62"/>
  <c r="R222" i="62"/>
  <c r="T222" i="62"/>
  <c r="D223" i="62"/>
  <c r="R223" i="62"/>
  <c r="T223" i="62"/>
  <c r="D224" i="62"/>
  <c r="R224" i="62"/>
  <c r="D225" i="62"/>
  <c r="R225" i="62"/>
  <c r="T225" i="62"/>
  <c r="R226" i="62"/>
  <c r="T226" i="62"/>
  <c r="D227" i="62"/>
  <c r="M227" i="62"/>
  <c r="S227" i="62" s="1"/>
  <c r="R227" i="62"/>
  <c r="T227" i="62"/>
  <c r="C358" i="62"/>
  <c r="E358" i="62"/>
  <c r="F358" i="62"/>
  <c r="G358" i="62"/>
  <c r="H358" i="62"/>
  <c r="I358" i="62"/>
  <c r="J358" i="62"/>
  <c r="K358" i="62"/>
  <c r="L358" i="62"/>
  <c r="N358" i="62"/>
  <c r="P358" i="62"/>
  <c r="Q358" i="62"/>
  <c r="C386" i="62"/>
  <c r="G386" i="62"/>
  <c r="H386" i="62"/>
  <c r="I386" i="62"/>
  <c r="J386" i="62"/>
  <c r="K386" i="62"/>
  <c r="L386" i="62"/>
  <c r="N386" i="62"/>
  <c r="P386" i="62"/>
  <c r="Q386" i="62"/>
  <c r="D387" i="62"/>
  <c r="M387" i="62"/>
  <c r="O387" i="62" s="1"/>
  <c r="R387" i="62"/>
  <c r="D388" i="62"/>
  <c r="R388" i="62"/>
  <c r="T388" i="62"/>
  <c r="D389" i="62"/>
  <c r="R389" i="62"/>
  <c r="T389" i="62"/>
  <c r="D390" i="62"/>
  <c r="R390" i="62"/>
  <c r="T390" i="62"/>
  <c r="D391" i="62"/>
  <c r="R391" i="62"/>
  <c r="T391" i="62"/>
  <c r="C426" i="62"/>
  <c r="E426" i="62"/>
  <c r="F426" i="62"/>
  <c r="G426" i="62"/>
  <c r="H426" i="62"/>
  <c r="I426" i="62"/>
  <c r="J426" i="62"/>
  <c r="K426" i="62"/>
  <c r="L426" i="62"/>
  <c r="P426" i="62"/>
  <c r="Q426" i="62"/>
  <c r="D427" i="62"/>
  <c r="M427" i="62"/>
  <c r="S427" i="62" s="1"/>
  <c r="R427" i="62"/>
  <c r="D428" i="62"/>
  <c r="M428" i="62"/>
  <c r="S428" i="62" s="1"/>
  <c r="R428" i="62"/>
  <c r="T428" i="62"/>
  <c r="D429" i="62"/>
  <c r="M429" i="62"/>
  <c r="O429" i="62" s="1"/>
  <c r="R429" i="62"/>
  <c r="T429" i="62"/>
  <c r="D430" i="62"/>
  <c r="M430" i="62"/>
  <c r="S430" i="62" s="1"/>
  <c r="R430" i="62"/>
  <c r="T430" i="62"/>
  <c r="D431" i="62"/>
  <c r="M431" i="62"/>
  <c r="O431" i="62" s="1"/>
  <c r="R431" i="62"/>
  <c r="T431" i="62"/>
  <c r="D432" i="62"/>
  <c r="M432" i="62"/>
  <c r="S432" i="62" s="1"/>
  <c r="R432" i="62"/>
  <c r="T432" i="62"/>
  <c r="D433" i="62"/>
  <c r="M433" i="62"/>
  <c r="O433" i="62" s="1"/>
  <c r="R433" i="62"/>
  <c r="D434" i="62"/>
  <c r="M434" i="62"/>
  <c r="O434" i="62" s="1"/>
  <c r="R434" i="62"/>
  <c r="T434" i="62"/>
  <c r="D435" i="62"/>
  <c r="M435" i="62"/>
  <c r="O435" i="62" s="1"/>
  <c r="R435" i="62"/>
  <c r="T435" i="62"/>
  <c r="D436" i="62"/>
  <c r="M436" i="62"/>
  <c r="S436" i="62" s="1"/>
  <c r="R436" i="62"/>
  <c r="T436" i="62"/>
  <c r="D437" i="62"/>
  <c r="M437" i="62"/>
  <c r="R437" i="62"/>
  <c r="D438" i="62"/>
  <c r="M438" i="62"/>
  <c r="O438" i="62" s="1"/>
  <c r="R438" i="62"/>
  <c r="T438" i="62"/>
  <c r="D439" i="62"/>
  <c r="M439" i="62"/>
  <c r="O439" i="62" s="1"/>
  <c r="R439" i="62"/>
  <c r="T439" i="62"/>
  <c r="D440" i="62"/>
  <c r="M440" i="62"/>
  <c r="S440" i="62" s="1"/>
  <c r="R440" i="62"/>
  <c r="T440" i="62"/>
  <c r="D441" i="62"/>
  <c r="M441" i="62"/>
  <c r="O441" i="62" s="1"/>
  <c r="R441" i="62"/>
  <c r="T441" i="62"/>
  <c r="D442" i="62"/>
  <c r="M442" i="62"/>
  <c r="S442" i="62" s="1"/>
  <c r="R442" i="62"/>
  <c r="T442" i="62"/>
  <c r="D443" i="62"/>
  <c r="M443" i="62"/>
  <c r="S443" i="62" s="1"/>
  <c r="R443" i="62"/>
  <c r="T443" i="62"/>
  <c r="D444" i="62"/>
  <c r="M444" i="62"/>
  <c r="O444" i="62" s="1"/>
  <c r="R444" i="62"/>
  <c r="D445" i="62"/>
  <c r="O445" i="62"/>
  <c r="R445" i="62"/>
  <c r="T445" i="62"/>
  <c r="D446" i="62"/>
  <c r="O446" i="62"/>
  <c r="R446" i="62"/>
  <c r="T446" i="62"/>
  <c r="E11" i="60"/>
  <c r="F11" i="60"/>
  <c r="H11" i="60"/>
  <c r="J11" i="60"/>
  <c r="K11" i="60"/>
  <c r="L11" i="60"/>
  <c r="M11" i="60"/>
  <c r="O11" i="60" s="1"/>
  <c r="O12" i="60"/>
  <c r="G13" i="60"/>
  <c r="O13" i="60"/>
  <c r="G14" i="60"/>
  <c r="G11" i="60" s="1"/>
  <c r="O14" i="60"/>
  <c r="E16" i="60"/>
  <c r="F16" i="60"/>
  <c r="H16" i="60"/>
  <c r="J16" i="60"/>
  <c r="K16" i="60"/>
  <c r="M16" i="60"/>
  <c r="O16" i="60"/>
  <c r="G18" i="60"/>
  <c r="G16" i="60" s="1"/>
  <c r="L18" i="60"/>
  <c r="O18" i="60"/>
  <c r="G19" i="60"/>
  <c r="L19" i="60"/>
  <c r="L16" i="60" s="1"/>
  <c r="O19" i="60"/>
  <c r="G20" i="60"/>
  <c r="L20" i="60"/>
  <c r="O20" i="60"/>
  <c r="G21" i="60"/>
  <c r="L21" i="60"/>
  <c r="O21" i="60"/>
  <c r="G22" i="60"/>
  <c r="L22" i="60"/>
  <c r="O22" i="60"/>
  <c r="G23" i="60"/>
  <c r="L23" i="60"/>
  <c r="O23" i="60"/>
  <c r="G24" i="60"/>
  <c r="L24" i="60"/>
  <c r="O24" i="60"/>
  <c r="G25" i="60"/>
  <c r="L25" i="60"/>
  <c r="O25" i="60"/>
  <c r="G26" i="60"/>
  <c r="L26" i="60"/>
  <c r="O26" i="60"/>
  <c r="G27" i="60"/>
  <c r="L27" i="60"/>
  <c r="O27" i="60"/>
  <c r="G28" i="60"/>
  <c r="L28" i="60"/>
  <c r="O28" i="60"/>
  <c r="G29" i="60"/>
  <c r="L29" i="60"/>
  <c r="O29" i="60"/>
  <c r="G30" i="60"/>
  <c r="L30" i="60"/>
  <c r="O30" i="60"/>
  <c r="G31" i="60"/>
  <c r="L31" i="60"/>
  <c r="O31" i="60"/>
  <c r="G32" i="60"/>
  <c r="L32" i="60"/>
  <c r="O32" i="60"/>
  <c r="G33" i="60"/>
  <c r="L33" i="60"/>
  <c r="O33" i="60"/>
  <c r="G34" i="60"/>
  <c r="L34" i="60"/>
  <c r="O34" i="60"/>
  <c r="G35" i="60"/>
  <c r="L35" i="60"/>
  <c r="O35" i="60"/>
  <c r="G36" i="60"/>
  <c r="L36" i="60"/>
  <c r="G37" i="60"/>
  <c r="L37" i="60"/>
  <c r="O37" i="60"/>
  <c r="G38" i="60"/>
  <c r="L38" i="60"/>
  <c r="O38" i="60"/>
  <c r="G39" i="60"/>
  <c r="L39" i="60"/>
  <c r="O39" i="60"/>
  <c r="G40" i="60"/>
  <c r="L40" i="60"/>
  <c r="O40" i="60"/>
  <c r="G41" i="60"/>
  <c r="L41" i="60"/>
  <c r="O41" i="60"/>
  <c r="G42" i="60"/>
  <c r="L42" i="60"/>
  <c r="O42" i="60"/>
  <c r="G43" i="60"/>
  <c r="L43" i="60"/>
  <c r="O43" i="60"/>
  <c r="G44" i="60"/>
  <c r="L44" i="60"/>
  <c r="O44" i="60"/>
  <c r="L45" i="60"/>
  <c r="G46" i="60"/>
  <c r="L46" i="60"/>
  <c r="O46" i="60"/>
  <c r="G47" i="60"/>
  <c r="L47" i="60"/>
  <c r="O47" i="60"/>
  <c r="G48" i="60"/>
  <c r="L48" i="60"/>
  <c r="O48" i="60"/>
  <c r="G49" i="60"/>
  <c r="L49" i="60"/>
  <c r="O49" i="60"/>
  <c r="E11" i="35"/>
  <c r="F11" i="35"/>
  <c r="G11" i="35"/>
  <c r="H11" i="35"/>
  <c r="J11" i="35"/>
  <c r="L11" i="35"/>
  <c r="K11" i="35"/>
  <c r="M11" i="35"/>
  <c r="L13" i="35"/>
  <c r="M13" i="35"/>
  <c r="L14" i="35"/>
  <c r="M14" i="35"/>
  <c r="L15" i="35"/>
  <c r="M15" i="35"/>
  <c r="L16" i="35"/>
  <c r="M16" i="35"/>
  <c r="L17" i="35"/>
  <c r="M17" i="35"/>
  <c r="L18" i="35"/>
  <c r="M18" i="35"/>
  <c r="E22" i="35"/>
  <c r="F22" i="35"/>
  <c r="G22" i="35"/>
  <c r="G20" i="35" s="1"/>
  <c r="L20" i="35" s="1"/>
  <c r="L22" i="35"/>
  <c r="H22" i="35"/>
  <c r="E85" i="35" s="1"/>
  <c r="J22" i="35"/>
  <c r="K22" i="35"/>
  <c r="K20" i="35" s="1"/>
  <c r="L23" i="35"/>
  <c r="M23" i="35"/>
  <c r="E25" i="35"/>
  <c r="E20" i="35" s="1"/>
  <c r="F25" i="35"/>
  <c r="F20" i="35"/>
  <c r="G25" i="35"/>
  <c r="L25" i="35" s="1"/>
  <c r="H25" i="35"/>
  <c r="M25" i="35"/>
  <c r="J25" i="35"/>
  <c r="J20" i="35"/>
  <c r="K25" i="35"/>
  <c r="F86" i="35" s="1"/>
  <c r="L26" i="35"/>
  <c r="M26" i="35"/>
  <c r="L27" i="35"/>
  <c r="M27" i="35"/>
  <c r="L28" i="35"/>
  <c r="M28" i="35"/>
  <c r="L29" i="35"/>
  <c r="M29" i="35"/>
  <c r="L30" i="35"/>
  <c r="M30" i="35"/>
  <c r="L31" i="35"/>
  <c r="M31" i="35"/>
  <c r="L32" i="35"/>
  <c r="M32" i="35"/>
  <c r="L33" i="35"/>
  <c r="M33" i="35"/>
  <c r="L34" i="35"/>
  <c r="M34" i="35"/>
  <c r="L35" i="35"/>
  <c r="M35" i="35"/>
  <c r="L36" i="35"/>
  <c r="M36" i="35"/>
  <c r="L37" i="35"/>
  <c r="M37" i="35"/>
  <c r="L38" i="35"/>
  <c r="M38" i="35"/>
  <c r="O38" i="35"/>
  <c r="O40" i="35"/>
  <c r="O42" i="35"/>
  <c r="L39" i="35"/>
  <c r="M39" i="35"/>
  <c r="L40" i="35"/>
  <c r="M40" i="35"/>
  <c r="L41" i="35"/>
  <c r="M41" i="35"/>
  <c r="L42" i="35"/>
  <c r="M42" i="35"/>
  <c r="L43" i="35"/>
  <c r="M43" i="35"/>
  <c r="L44" i="35"/>
  <c r="M44" i="35"/>
  <c r="L45" i="35"/>
  <c r="M45" i="35"/>
  <c r="L46" i="35"/>
  <c r="M46" i="35"/>
  <c r="L47" i="35"/>
  <c r="M47" i="35"/>
  <c r="L48" i="35"/>
  <c r="M48" i="35"/>
  <c r="L49" i="35"/>
  <c r="M49" i="35"/>
  <c r="L50" i="35"/>
  <c r="M50" i="35"/>
  <c r="L51" i="35"/>
  <c r="M51" i="35"/>
  <c r="L52" i="35"/>
  <c r="M52" i="35"/>
  <c r="L54" i="35"/>
  <c r="M54" i="35"/>
  <c r="L55" i="35"/>
  <c r="M55" i="35"/>
  <c r="L56" i="35"/>
  <c r="M56" i="35"/>
  <c r="D11" i="55"/>
  <c r="E11" i="55"/>
  <c r="H11" i="55"/>
  <c r="H9" i="55"/>
  <c r="I11" i="55"/>
  <c r="J11" i="55"/>
  <c r="J9" i="55"/>
  <c r="K11" i="55"/>
  <c r="L11" i="55"/>
  <c r="L9" i="55"/>
  <c r="F12" i="55"/>
  <c r="M12" i="55"/>
  <c r="N12" i="55" s="1"/>
  <c r="F13" i="55"/>
  <c r="M13" i="55"/>
  <c r="N13" i="55"/>
  <c r="F14" i="55"/>
  <c r="M14" i="55"/>
  <c r="N14" i="55"/>
  <c r="F15" i="55"/>
  <c r="M15" i="55"/>
  <c r="N15" i="55" s="1"/>
  <c r="F16" i="55"/>
  <c r="M16" i="55"/>
  <c r="N16" i="55"/>
  <c r="D17" i="55"/>
  <c r="E17" i="55"/>
  <c r="F17" i="55" s="1"/>
  <c r="H17" i="55"/>
  <c r="I17" i="55"/>
  <c r="I9" i="55" s="1"/>
  <c r="J17" i="55"/>
  <c r="K17" i="55"/>
  <c r="K9" i="55"/>
  <c r="L17" i="55"/>
  <c r="F18" i="55"/>
  <c r="M18" i="55"/>
  <c r="N18" i="55" s="1"/>
  <c r="F19" i="55"/>
  <c r="M19" i="55"/>
  <c r="S182" i="64"/>
  <c r="D9" i="55"/>
  <c r="F85" i="35"/>
  <c r="S245" i="64"/>
  <c r="M22" i="35"/>
  <c r="O181" i="64"/>
  <c r="E86" i="35"/>
  <c r="F11" i="55"/>
  <c r="N19" i="55"/>
  <c r="S275" i="64"/>
  <c r="O180" i="64"/>
  <c r="O184" i="64"/>
  <c r="S389" i="62"/>
  <c r="S176" i="64"/>
  <c r="S274" i="64"/>
  <c r="O183" i="64"/>
  <c r="S179" i="64"/>
  <c r="O178" i="64"/>
  <c r="O177" i="64"/>
  <c r="S175" i="64"/>
  <c r="S174" i="64"/>
  <c r="S445" i="62"/>
  <c r="E9" i="55" l="1"/>
  <c r="F9" i="55" s="1"/>
  <c r="H20" i="35"/>
  <c r="M20" i="35" s="1"/>
  <c r="U182" i="64"/>
  <c r="M11" i="55"/>
  <c r="U174" i="64"/>
  <c r="M17" i="55"/>
  <c r="N17" i="55" s="1"/>
  <c r="U274" i="64"/>
  <c r="O118" i="62"/>
  <c r="S272" i="64"/>
  <c r="S280" i="64"/>
  <c r="U280" i="64" s="1"/>
  <c r="S276" i="64"/>
  <c r="U276" i="64" s="1"/>
  <c r="S279" i="64"/>
  <c r="U279" i="64" s="1"/>
  <c r="R243" i="64"/>
  <c r="U184" i="64"/>
  <c r="S274" i="62"/>
  <c r="U274" i="62" s="1"/>
  <c r="S391" i="62"/>
  <c r="U391" i="62" s="1"/>
  <c r="S444" i="62"/>
  <c r="U444" i="62" s="1"/>
  <c r="O437" i="62"/>
  <c r="S437" i="62"/>
  <c r="U437" i="62" s="1"/>
  <c r="D268" i="62"/>
  <c r="S244" i="64"/>
  <c r="S243" i="64" s="1"/>
  <c r="M243" i="64"/>
  <c r="O282" i="64"/>
  <c r="U281" i="64"/>
  <c r="O273" i="64"/>
  <c r="U445" i="62"/>
  <c r="O227" i="62"/>
  <c r="U388" i="62"/>
  <c r="U273" i="62"/>
  <c r="U271" i="62"/>
  <c r="U272" i="64"/>
  <c r="U181" i="64"/>
  <c r="T268" i="62"/>
  <c r="U427" i="62"/>
  <c r="D115" i="62"/>
  <c r="O226" i="62"/>
  <c r="U226" i="62"/>
  <c r="O273" i="62"/>
  <c r="S225" i="62"/>
  <c r="U225" i="62" s="1"/>
  <c r="U118" i="62"/>
  <c r="U117" i="62"/>
  <c r="O427" i="62"/>
  <c r="O271" i="62"/>
  <c r="O228" i="62"/>
  <c r="S272" i="62"/>
  <c r="U272" i="62" s="1"/>
  <c r="O358" i="62"/>
  <c r="O117" i="62"/>
  <c r="O184" i="62"/>
  <c r="O183" i="62" s="1"/>
  <c r="U436" i="62"/>
  <c r="U430" i="62"/>
  <c r="U428" i="62"/>
  <c r="T115" i="62"/>
  <c r="U224" i="62"/>
  <c r="U282" i="64"/>
  <c r="S283" i="64"/>
  <c r="U283" i="64" s="1"/>
  <c r="O281" i="64"/>
  <c r="U278" i="64"/>
  <c r="O278" i="64"/>
  <c r="S277" i="64"/>
  <c r="U277" i="64" s="1"/>
  <c r="R271" i="64"/>
  <c r="M271" i="64"/>
  <c r="U275" i="64"/>
  <c r="D271" i="64"/>
  <c r="E529" i="62"/>
  <c r="O245" i="64"/>
  <c r="O243" i="64" s="1"/>
  <c r="U245" i="64"/>
  <c r="U183" i="64"/>
  <c r="U180" i="64"/>
  <c r="U179" i="64"/>
  <c r="U178" i="64"/>
  <c r="U177" i="64"/>
  <c r="B529" i="62"/>
  <c r="U176" i="64"/>
  <c r="U175" i="64"/>
  <c r="U173" i="64"/>
  <c r="O173" i="64"/>
  <c r="T169" i="64"/>
  <c r="U172" i="64"/>
  <c r="O172" i="64"/>
  <c r="U530" i="62"/>
  <c r="R169" i="64"/>
  <c r="P530" i="62"/>
  <c r="O171" i="64"/>
  <c r="M169" i="64"/>
  <c r="U171" i="64"/>
  <c r="D169" i="64"/>
  <c r="S170" i="64"/>
  <c r="U170" i="64" s="1"/>
  <c r="O170" i="64"/>
  <c r="R135" i="64"/>
  <c r="O137" i="64"/>
  <c r="O135" i="64" s="1"/>
  <c r="U137" i="64"/>
  <c r="D135" i="64"/>
  <c r="O443" i="62"/>
  <c r="U443" i="62"/>
  <c r="O442" i="62"/>
  <c r="U442" i="62"/>
  <c r="S441" i="62"/>
  <c r="U441" i="62" s="1"/>
  <c r="U440" i="62"/>
  <c r="O440" i="62"/>
  <c r="S439" i="62"/>
  <c r="U439" i="62" s="1"/>
  <c r="S438" i="62"/>
  <c r="U438" i="62" s="1"/>
  <c r="O436" i="62"/>
  <c r="S435" i="62"/>
  <c r="U435" i="62" s="1"/>
  <c r="S434" i="62"/>
  <c r="U434" i="62" s="1"/>
  <c r="S433" i="62"/>
  <c r="U433" i="62" s="1"/>
  <c r="O432" i="62"/>
  <c r="U432" i="62"/>
  <c r="R426" i="62"/>
  <c r="S431" i="62"/>
  <c r="U431" i="62" s="1"/>
  <c r="O430" i="62"/>
  <c r="S429" i="62"/>
  <c r="O428" i="62"/>
  <c r="T426" i="62"/>
  <c r="M426" i="62"/>
  <c r="D426" i="62"/>
  <c r="D386" i="62"/>
  <c r="U390" i="62"/>
  <c r="O390" i="62"/>
  <c r="T386" i="62"/>
  <c r="O388" i="62"/>
  <c r="R386" i="62"/>
  <c r="M386" i="62"/>
  <c r="S387" i="62"/>
  <c r="U387" i="62" s="1"/>
  <c r="M358" i="62"/>
  <c r="T358" i="62"/>
  <c r="D358" i="62"/>
  <c r="R358" i="62"/>
  <c r="R318" i="62"/>
  <c r="D318" i="62"/>
  <c r="T318" i="62"/>
  <c r="M529" i="62"/>
  <c r="M531" i="62" s="1"/>
  <c r="M318" i="62"/>
  <c r="O318" i="62"/>
  <c r="U270" i="62"/>
  <c r="R268" i="62"/>
  <c r="M268" i="62"/>
  <c r="O270" i="62"/>
  <c r="O269" i="62"/>
  <c r="S268" i="62"/>
  <c r="U269" i="62"/>
  <c r="U228" i="62"/>
  <c r="U529" i="62"/>
  <c r="O221" i="62"/>
  <c r="U227" i="62"/>
  <c r="P529" i="62"/>
  <c r="O224" i="62"/>
  <c r="U223" i="62"/>
  <c r="O223" i="62"/>
  <c r="R219" i="62"/>
  <c r="O222" i="62"/>
  <c r="M219" i="62"/>
  <c r="U222" i="62"/>
  <c r="T219" i="62"/>
  <c r="D219" i="62"/>
  <c r="S184" i="62"/>
  <c r="S183" i="62" s="1"/>
  <c r="S151" i="62"/>
  <c r="U151" i="62" s="1"/>
  <c r="U150" i="62" s="1"/>
  <c r="M150" i="62"/>
  <c r="R115" i="62"/>
  <c r="S116" i="62"/>
  <c r="U116" i="62" s="1"/>
  <c r="M115" i="62"/>
  <c r="M135" i="64"/>
  <c r="S136" i="64"/>
  <c r="S135" i="64" s="1"/>
  <c r="S220" i="62"/>
  <c r="U220" i="62" s="1"/>
  <c r="O220" i="62"/>
  <c r="E528" i="62"/>
  <c r="B528" i="62"/>
  <c r="U389" i="62"/>
  <c r="U221" i="62"/>
  <c r="T271" i="64"/>
  <c r="U446" i="62"/>
  <c r="O115" i="62" l="1"/>
  <c r="N11" i="55"/>
  <c r="M9" i="55"/>
  <c r="N9" i="55" s="1"/>
  <c r="U244" i="64"/>
  <c r="U184" i="62"/>
  <c r="U183" i="62" s="1"/>
  <c r="U243" i="64"/>
  <c r="O271" i="64"/>
  <c r="U271" i="64"/>
  <c r="S271" i="64"/>
  <c r="E530" i="62"/>
  <c r="B530" i="62"/>
  <c r="U531" i="62"/>
  <c r="P531" i="62"/>
  <c r="O169" i="64"/>
  <c r="I530" i="62"/>
  <c r="U169" i="64"/>
  <c r="S169" i="64"/>
  <c r="O426" i="62"/>
  <c r="S426" i="62"/>
  <c r="U429" i="62"/>
  <c r="U426" i="62" s="1"/>
  <c r="O386" i="62"/>
  <c r="U386" i="62"/>
  <c r="S386" i="62"/>
  <c r="U358" i="62"/>
  <c r="S358" i="62"/>
  <c r="S318" i="62"/>
  <c r="U318" i="62"/>
  <c r="U268" i="62"/>
  <c r="O268" i="62"/>
  <c r="O219" i="62"/>
  <c r="S150" i="62"/>
  <c r="I529" i="62"/>
  <c r="S115" i="62"/>
  <c r="U115" i="62" s="1"/>
  <c r="U136" i="64"/>
  <c r="U135" i="64" s="1"/>
  <c r="U219" i="62"/>
  <c r="S219" i="62"/>
  <c r="I531" i="62" l="1"/>
</calcChain>
</file>

<file path=xl/comments1.xml><?xml version="1.0" encoding="utf-8"?>
<comments xmlns="http://schemas.openxmlformats.org/spreadsheetml/2006/main">
  <authors>
    <author>Pjudicial</author>
  </authors>
  <commentList>
    <comment ref="Y120" authorId="0" shape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carga del civil de concepcion el jup de concepcion 2da sala penal liquidadora de la sede central y 5to juzgado penal liquidador de la sede</t>
        </r>
      </text>
    </comment>
    <comment ref="A183" authorId="0" shape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aún sigue apareciendo caraga pendiente en la 2da Sala liquidadora</t>
        </r>
      </text>
    </comment>
    <comment ref="A268" authorId="0" shape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en carga procesal aparece aún el 5to juzgado penal liquidador</t>
        </r>
      </text>
    </comment>
    <comment ref="A271" authorId="0" shape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sigue apareciendo carga en el 3er y 4to liquidador de hyo- sede central</t>
        </r>
      </text>
    </comment>
  </commentList>
</comments>
</file>

<file path=xl/comments2.xml><?xml version="1.0" encoding="utf-8"?>
<comments xmlns="http://schemas.openxmlformats.org/spreadsheetml/2006/main">
  <authors>
    <author>Pjudicial</author>
  </authors>
  <commentList>
    <comment ref="A271" authorId="0" shapeId="0">
      <text>
        <r>
          <rPr>
            <b/>
            <sz val="9"/>
            <color indexed="81"/>
            <rFont val="Tahoma"/>
            <family val="2"/>
          </rPr>
          <t>Pjudicial:</t>
        </r>
        <r>
          <rPr>
            <sz val="9"/>
            <color indexed="81"/>
            <rFont val="Tahoma"/>
            <family val="2"/>
          </rPr>
          <t xml:space="preserve">
no aparece el jup de concepcion </t>
        </r>
      </text>
    </comment>
  </commentList>
</comments>
</file>

<file path=xl/sharedStrings.xml><?xml version="1.0" encoding="utf-8"?>
<sst xmlns="http://schemas.openxmlformats.org/spreadsheetml/2006/main" count="1454" uniqueCount="347">
  <si>
    <t>Avance             %</t>
  </si>
  <si>
    <t>TOTAL</t>
  </si>
  <si>
    <t xml:space="preserve">  </t>
  </si>
  <si>
    <t>GASTO CORRIENTE</t>
  </si>
  <si>
    <t>GASTO DE CAPITAL</t>
  </si>
  <si>
    <t>FUENTE: Gerencia de Planificación - Sub Gerencia de Planes y Presupuesto</t>
  </si>
  <si>
    <t>DISTRITO JUDICIAL</t>
  </si>
  <si>
    <t>Tacna</t>
  </si>
  <si>
    <t>San Martín</t>
  </si>
  <si>
    <t>Piura</t>
  </si>
  <si>
    <t>Puno</t>
  </si>
  <si>
    <t>Loreto</t>
  </si>
  <si>
    <t>Lima</t>
  </si>
  <si>
    <t>Licitación Pública</t>
  </si>
  <si>
    <t>Concurso Público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</si>
  <si>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</si>
  <si>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</si>
  <si>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</si>
  <si>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</si>
  <si>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</si>
  <si>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</si>
  <si>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</si>
  <si>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</si>
  <si>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Ica</t>
  </si>
  <si>
    <t>La Libertad</t>
  </si>
  <si>
    <t>Lambayeque</t>
  </si>
  <si>
    <t>Madre de Dios</t>
  </si>
  <si>
    <t>Pasco</t>
  </si>
  <si>
    <t>Santa</t>
  </si>
  <si>
    <t>Tumbes</t>
  </si>
  <si>
    <t>Ucayali</t>
  </si>
  <si>
    <t>Gerencia General</t>
  </si>
  <si>
    <t>Donaciones y Transferencias</t>
  </si>
  <si>
    <t>CORTE SUPREMA</t>
  </si>
  <si>
    <t>DISTRITOS JUDICIALES</t>
  </si>
  <si>
    <t>Bienes y Servicios</t>
  </si>
  <si>
    <t>Otros Gastos</t>
  </si>
  <si>
    <t>Callao</t>
  </si>
  <si>
    <t>Cañete</t>
  </si>
  <si>
    <t>Huánuco</t>
  </si>
  <si>
    <t>Huaura</t>
  </si>
  <si>
    <t>Junín</t>
  </si>
  <si>
    <t>Lima Norte</t>
  </si>
  <si>
    <t xml:space="preserve">Moquegua </t>
  </si>
  <si>
    <t>2010</t>
  </si>
  <si>
    <t>Recursos Ordinarios</t>
  </si>
  <si>
    <t>CONCEPTO</t>
  </si>
  <si>
    <t>Lima Sur</t>
  </si>
  <si>
    <t>INGRESADOS</t>
  </si>
  <si>
    <t>CARGA PROCESAL</t>
  </si>
  <si>
    <t>Salas Superiores</t>
  </si>
  <si>
    <t>Juzgados de Paz Letrados</t>
  </si>
  <si>
    <t>Adjudicación de Menor Cuantía</t>
  </si>
  <si>
    <t>Adjudicación Directa Pública</t>
  </si>
  <si>
    <t>Adjudicación Directa Selectiva</t>
  </si>
  <si>
    <t>Exoneraciones</t>
  </si>
  <si>
    <t>2011</t>
  </si>
  <si>
    <t>PRESUPUESTO INSTITUCIONAL</t>
  </si>
  <si>
    <t>Recursos Propios</t>
  </si>
  <si>
    <t>Total</t>
  </si>
  <si>
    <t>(En Miles de Nuevos Soles)</t>
  </si>
  <si>
    <t>PENDIENTES</t>
  </si>
  <si>
    <t>Crédito</t>
  </si>
  <si>
    <t>Importe</t>
  </si>
  <si>
    <t>Importe                           (Miles de S/.)</t>
  </si>
  <si>
    <t>GERENCIA GENERAL</t>
  </si>
  <si>
    <t>SubGerencia Logística</t>
  </si>
  <si>
    <t>Pensiones y Otras Prestaciones Soc.</t>
  </si>
  <si>
    <t>Personal y Obligaciones Soc.</t>
  </si>
  <si>
    <t>Adquisición de Activos No Financ.</t>
  </si>
  <si>
    <t>Avance (%)</t>
  </si>
  <si>
    <t>N° de Procesos</t>
  </si>
  <si>
    <t>ÓRGANO                 JURISDICCIONAL</t>
  </si>
  <si>
    <t>PRODUCCIÓN JUDICIAL</t>
  </si>
  <si>
    <t>TIPO DE PROCESO</t>
  </si>
  <si>
    <t>AREA EJECUTORA</t>
  </si>
  <si>
    <t>PODER JUDICIAL: EJECUCION DEL PRESUPUESTO INSTITUCIONAL SEGÚN CATEGORÍA DEL GASTO, 2010-11</t>
  </si>
  <si>
    <t>CATEGORÍA                                                                 DEL GASTO</t>
  </si>
  <si>
    <t>Juzgados Especia-lizados y Mixtos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</si>
  <si>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</si>
  <si>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</si>
  <si>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</si>
  <si>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</si>
  <si>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</si>
  <si>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</si>
  <si>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</si>
  <si>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</si>
  <si>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</si>
  <si>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Programa Anual</t>
  </si>
  <si>
    <t>PRESUPUESTO INSTITUCIONAL MODIFICADO</t>
  </si>
  <si>
    <t>Var. % Producción 2011/2010</t>
  </si>
  <si>
    <t>Sullana</t>
  </si>
  <si>
    <t>PAC INICIAL</t>
  </si>
  <si>
    <t>Al mes de abril el Presupuesto Institucional Modificado  presenta una menor asignación presupuestal de 4% en la Fuente de Financiamiento Recursos Ordinarios. En tanto las Fuentes de Financiamiento de Recursos Directamente Recaudados presentan una mayor asignación de 62%  en comparación al año anterior.Cabe resaltar que el presupuesto Institucional Modificado de manera global presentó una asignación de 1.89% respecto al cierre del Presupuesto Institucional Modificado del año anterior.</t>
  </si>
  <si>
    <t xml:space="preserve">       Fuente: Sub Gerencia de Logística – Area de Apoyo a la Sub Gerencia de Logística</t>
  </si>
  <si>
    <t>Cortes Superiores</t>
  </si>
  <si>
    <t>Miles de 
S/.</t>
  </si>
  <si>
    <t>EJECUCIÓN                  ENERO-AGOSTO</t>
  </si>
  <si>
    <t>EJECUCIÓN ENERO-AGOSTO</t>
  </si>
  <si>
    <t>Ejecución Ene-Ago</t>
  </si>
  <si>
    <t>Enero-Octubre/2011</t>
  </si>
  <si>
    <t xml:space="preserve"> Enero-Octubre/2010-11</t>
  </si>
  <si>
    <t>Enero-Octubre/2010</t>
  </si>
  <si>
    <t>PAC OCTUBRE</t>
  </si>
  <si>
    <t>Enero-Octubre</t>
  </si>
  <si>
    <t>EJECUCIÓN DEL PLAN</t>
  </si>
  <si>
    <t>PLAN ANUAL DE CONTRATACIONES</t>
  </si>
  <si>
    <t>PODER JUDICIAL: EJECUCIÓN DEL PROGRAMA ANUAL DE CONTRATACIONES</t>
  </si>
  <si>
    <t>PODER JUDICIAL: CARGA PROCESAL Y PRODUCCIÓN DE EXPEDIENTES JUDICIALES EN TRÁMITE Y EJECUCIÓN</t>
  </si>
  <si>
    <t>COD_TIPO_DEP_SIS</t>
  </si>
  <si>
    <t>Prod</t>
  </si>
  <si>
    <t>DES_CORTE</t>
  </si>
  <si>
    <t>AMAZONAS</t>
  </si>
  <si>
    <t>ANCASH</t>
  </si>
  <si>
    <t>APURIMAC</t>
  </si>
  <si>
    <t>AREQUIPA</t>
  </si>
  <si>
    <t>AYACUCHO</t>
  </si>
  <si>
    <t>CAJAMARCA</t>
  </si>
  <si>
    <t>CALLAO</t>
  </si>
  <si>
    <t>CAÑETE</t>
  </si>
  <si>
    <t>CUSCO</t>
  </si>
  <si>
    <t>HUANCAVELICA</t>
  </si>
  <si>
    <t>HUANUCO</t>
  </si>
  <si>
    <t>HUAURA</t>
  </si>
  <si>
    <t>ICA</t>
  </si>
  <si>
    <t>JUNIN</t>
  </si>
  <si>
    <t>LA LIBERTAD</t>
  </si>
  <si>
    <t>LAMBAYEQUE</t>
  </si>
  <si>
    <t>LIMA</t>
  </si>
  <si>
    <t>LIMA NORTE</t>
  </si>
  <si>
    <t>LIMA SUR</t>
  </si>
  <si>
    <t>LORETO</t>
  </si>
  <si>
    <t>MADRE DE DIOS</t>
  </si>
  <si>
    <t>MOQUEGUA</t>
  </si>
  <si>
    <t>PASCO</t>
  </si>
  <si>
    <t>PIURA</t>
  </si>
  <si>
    <t>PUNO</t>
  </si>
  <si>
    <t>SAN MARTIN</t>
  </si>
  <si>
    <t>SANTA</t>
  </si>
  <si>
    <t>TACNA</t>
  </si>
  <si>
    <t>TUMBES</t>
  </si>
  <si>
    <t>UCAYALI</t>
  </si>
  <si>
    <t>INGRESOS</t>
  </si>
  <si>
    <t>PEND</t>
  </si>
  <si>
    <t>PROD</t>
  </si>
  <si>
    <t>pend</t>
  </si>
  <si>
    <t>ingreso</t>
  </si>
  <si>
    <t>resuelto</t>
  </si>
  <si>
    <t>Fuente: Gerencia de Planificación Sub-Gerencia de Estadística</t>
  </si>
  <si>
    <t>S. Penal y Jz. Supr.</t>
  </si>
  <si>
    <t>SumaDetotalingtramite</t>
  </si>
  <si>
    <t>CORTE SUPERIOR DE JUSTICIA DE JUNIN - UNIDAD DE PLANEAMIENTO Y DESARROLLO</t>
  </si>
  <si>
    <t xml:space="preserve"> BOLETÍN ESTADÍSTICO INSTITUCIONAL</t>
  </si>
  <si>
    <t>G</t>
  </si>
  <si>
    <t>EJEC.</t>
  </si>
  <si>
    <t>PROD. TOTAL ACUM.</t>
  </si>
  <si>
    <t>Corte Superior de Justicia de Junín</t>
  </si>
  <si>
    <t>Estadísticas Judiciales</t>
  </si>
  <si>
    <t>UNIDAD DE PLANEAMIENTO Y DESARROLLO - COORDINACIÓN DE ESTADÍSTICA</t>
  </si>
  <si>
    <t>Salas Superiores Mixtas</t>
  </si>
  <si>
    <t>H</t>
  </si>
  <si>
    <t>APELACIONES</t>
  </si>
  <si>
    <t>I</t>
  </si>
  <si>
    <t>DEPENDENCIA</t>
  </si>
  <si>
    <t>CARGA PROCESAL PENDIENTE</t>
  </si>
  <si>
    <t>B</t>
  </si>
  <si>
    <t>C=A+B</t>
  </si>
  <si>
    <t>Juzgados de Paz Letrado</t>
  </si>
  <si>
    <t>Juzgados Civiles</t>
  </si>
  <si>
    <t>Juzgados de Trabajo</t>
  </si>
  <si>
    <t>Juzgados de Familia</t>
  </si>
  <si>
    <t>Juzgados Mixtos</t>
  </si>
  <si>
    <t>TRÁM.</t>
  </si>
  <si>
    <t>TRÁM</t>
  </si>
  <si>
    <t>TOTAL CP</t>
  </si>
  <si>
    <t>OTROS EGRESOS</t>
  </si>
  <si>
    <t>Auto Final</t>
  </si>
  <si>
    <t>Concil.</t>
  </si>
  <si>
    <t>Inf. Final</t>
  </si>
  <si>
    <t>Conf.</t>
  </si>
  <si>
    <t>Rev.</t>
  </si>
  <si>
    <t>Anu.</t>
  </si>
  <si>
    <t>TOTAL EGRESOS</t>
  </si>
  <si>
    <t>EXPEDIENTES RESUELTOS</t>
  </si>
  <si>
    <t>Sent.</t>
  </si>
  <si>
    <t>Auto Improc.</t>
  </si>
  <si>
    <t>K</t>
  </si>
  <si>
    <t>L=D+E+F+G+H+I+J+K</t>
  </si>
  <si>
    <t>N=L+M</t>
  </si>
  <si>
    <t>P</t>
  </si>
  <si>
    <t>Q=O+P</t>
  </si>
  <si>
    <t>R=-A-L-O</t>
  </si>
  <si>
    <t>S=B-M-P</t>
  </si>
  <si>
    <t>T=C-N-Q</t>
  </si>
  <si>
    <t>T=R+S</t>
  </si>
  <si>
    <t>Juzgados Penales Liquidadores</t>
  </si>
  <si>
    <t>Salas Superiores Liquidadoras</t>
  </si>
  <si>
    <t xml:space="preserve">Auto Improc. </t>
  </si>
  <si>
    <t>1º JC Hyo</t>
  </si>
  <si>
    <t>2º JC Hyo</t>
  </si>
  <si>
    <t>3º JC Hyo</t>
  </si>
  <si>
    <t>5º JC Hyo</t>
  </si>
  <si>
    <t>6º JC Hyo</t>
  </si>
  <si>
    <t>JC Jauja</t>
  </si>
  <si>
    <t>1° JT Hyo</t>
  </si>
  <si>
    <t>JM Chupaca</t>
  </si>
  <si>
    <t>JM Junín</t>
  </si>
  <si>
    <t>JM Tarma</t>
  </si>
  <si>
    <t>JM Pampas</t>
  </si>
  <si>
    <t>JM La Oroya</t>
  </si>
  <si>
    <t>JPL Chupaca</t>
  </si>
  <si>
    <t>1º JPL Hyo</t>
  </si>
  <si>
    <t>3º JPL Hyo</t>
  </si>
  <si>
    <t>Sala Penal de Apelaciones</t>
  </si>
  <si>
    <t>Juzgados de Investigación Preparatoria</t>
  </si>
  <si>
    <t>1° JIP Hyo</t>
  </si>
  <si>
    <t>1° JIP Jauja</t>
  </si>
  <si>
    <t>1° JIP Tarma</t>
  </si>
  <si>
    <t>JIP Chupaca</t>
  </si>
  <si>
    <t>JIP La Oroya</t>
  </si>
  <si>
    <t>JUP Jauja</t>
  </si>
  <si>
    <t>JUP Pampas</t>
  </si>
  <si>
    <t>JUP Chupaca</t>
  </si>
  <si>
    <t>Auto No Ha Lug.</t>
  </si>
  <si>
    <t>JIP Concepción</t>
  </si>
  <si>
    <t>Juzgados Penales Colegiados</t>
  </si>
  <si>
    <t>Juzgados Penales Unipersonales</t>
  </si>
  <si>
    <t>1º JPL El Tambo</t>
  </si>
  <si>
    <t>2º JPL El Tambo</t>
  </si>
  <si>
    <t>3º JPL El Tambo</t>
  </si>
  <si>
    <t>CUADERNOS</t>
  </si>
  <si>
    <t>INGRES</t>
  </si>
  <si>
    <t>RESUEL</t>
  </si>
  <si>
    <t>1º JUP Hyo</t>
  </si>
  <si>
    <t>JUP La Oroya</t>
  </si>
  <si>
    <t>JPL Concepción</t>
  </si>
  <si>
    <t>JPL Laboral Hyo</t>
  </si>
  <si>
    <t>1º JPL Jauja</t>
  </si>
  <si>
    <t>1° JPL La Oroya</t>
  </si>
  <si>
    <t>2° JIP Hyo</t>
  </si>
  <si>
    <t>3° JIP Hyo</t>
  </si>
  <si>
    <t>4° JIP Hyo</t>
  </si>
  <si>
    <t>1° JUP Tarma</t>
  </si>
  <si>
    <t>Salas Superiores - Sede Central</t>
  </si>
  <si>
    <t>4º JC Hyo</t>
  </si>
  <si>
    <t>2° JT Hyo</t>
  </si>
  <si>
    <t>1° JPL Chilca</t>
  </si>
  <si>
    <t>JIP Junín</t>
  </si>
  <si>
    <t>JPC Hyo</t>
  </si>
  <si>
    <t>Sala Civil - Sede Central</t>
  </si>
  <si>
    <t>2º JPL Hyo</t>
  </si>
  <si>
    <t>JPL Cajas</t>
  </si>
  <si>
    <t>JPL Acobamba</t>
  </si>
  <si>
    <t>JPL Surcubamba</t>
  </si>
  <si>
    <t>JUP Junín</t>
  </si>
  <si>
    <t>JT Trans Hyo</t>
  </si>
  <si>
    <t>Sala Mixta - Tarma</t>
  </si>
  <si>
    <t>JPL Pampas</t>
  </si>
  <si>
    <t>3º JUP Hyo</t>
  </si>
  <si>
    <t>1º JPLq. Hyo</t>
  </si>
  <si>
    <t>2º JPLq. Hyo</t>
  </si>
  <si>
    <t>3º JPLq. Hyo</t>
  </si>
  <si>
    <t>4º JPLq. Hyo</t>
  </si>
  <si>
    <t>JPLq. Jauja</t>
  </si>
  <si>
    <t>JPLq. Tarma</t>
  </si>
  <si>
    <t>1º Juzg. Familia Hyo</t>
  </si>
  <si>
    <t>2º Juzg. Familia Hyo</t>
  </si>
  <si>
    <t>3º Juzg. Familia Hyo</t>
  </si>
  <si>
    <t>4º Juzg. Familia Hyo</t>
  </si>
  <si>
    <t>2º JPL Chilca</t>
  </si>
  <si>
    <t>SALA PENAL DE APELACIONES - SEDE CENTRAL</t>
  </si>
  <si>
    <t>2º JIP Tarma</t>
  </si>
  <si>
    <t>incidencia que se encuentra en la Coordinación de Informática de la CSJJU y Sub Gerencia de Estadística de la GG/PJ.</t>
  </si>
  <si>
    <t>El 3° Juzgado de Trabajo de Huancayo, no presenta información estadística en los meses de nov-dic, debido a una mala redistribución de expedientes por la conversión del juzgado en permanente,</t>
  </si>
  <si>
    <t>JPL Junín</t>
  </si>
  <si>
    <t xml:space="preserve"> </t>
  </si>
  <si>
    <t>3° JT Hyo</t>
  </si>
  <si>
    <t>2º JIP Jauja</t>
  </si>
  <si>
    <t xml:space="preserve">JIP Pampas* </t>
  </si>
  <si>
    <t>2º JUP Hyo*</t>
  </si>
  <si>
    <t>4º JUP Hyo*</t>
  </si>
  <si>
    <t>JPC Tarma</t>
  </si>
  <si>
    <t>TRAMITE</t>
  </si>
  <si>
    <t>EJECUCION</t>
  </si>
  <si>
    <t>RES. TRAM</t>
  </si>
  <si>
    <t>OK</t>
  </si>
  <si>
    <t>RES. EJE</t>
  </si>
  <si>
    <t>OET</t>
  </si>
  <si>
    <t>OEE</t>
  </si>
  <si>
    <t>1°JPL Tarma</t>
  </si>
  <si>
    <t>2° JPL Tarma</t>
  </si>
  <si>
    <t>2da Sala Laboral - Sede Central</t>
  </si>
  <si>
    <t>BOLETÍN ESTADÍSTICO INSTITUCIONAL</t>
  </si>
  <si>
    <t>JC Trans Pampas</t>
  </si>
  <si>
    <t>1ra Sala Laboral - Sede Central</t>
  </si>
  <si>
    <t>5° JIP Hyo</t>
  </si>
  <si>
    <t>5° JUP Hyo</t>
  </si>
  <si>
    <t>JUP Concepción</t>
  </si>
  <si>
    <t>JC. Concepción</t>
  </si>
  <si>
    <t xml:space="preserve">SALA PENAL DE APELACIONES - TRANSITORIA </t>
  </si>
  <si>
    <t>6° JIP Hyo</t>
  </si>
  <si>
    <t>Rev</t>
  </si>
  <si>
    <t>Anu</t>
  </si>
  <si>
    <t>Conf</t>
  </si>
  <si>
    <t>5º Juzg. Familia Hyo</t>
  </si>
  <si>
    <t>6º Juzg. Familia Hyo</t>
  </si>
  <si>
    <t>7º Juzg. Familia Hyo</t>
  </si>
  <si>
    <t>8º Juzg. Familia Hyo</t>
  </si>
  <si>
    <t>9º Juzg. Familia Hyo</t>
  </si>
  <si>
    <t>10º Juzg. Familia Hyo</t>
  </si>
  <si>
    <t>Sala Penal Liquidadora Hyo</t>
  </si>
  <si>
    <t xml:space="preserve">                                                                                  </t>
  </si>
  <si>
    <t>TOTAL CARGA PROCESAL PENDIENTE AL 31.03.2019</t>
  </si>
  <si>
    <t>2018</t>
  </si>
  <si>
    <t>PRODUCCION TRAMITE</t>
  </si>
  <si>
    <t>AÑO</t>
  </si>
  <si>
    <t>PRODUCCION AL 1ER TRIMESTRE 2018-2019</t>
  </si>
  <si>
    <t>DIFERENCIA</t>
  </si>
  <si>
    <t>% SUPERADO</t>
  </si>
  <si>
    <t>TOTAL CARGA PROCESAL PENDIENTE AL 31.03.2018</t>
  </si>
  <si>
    <t>1º Sala Penal Liquidadora Hyo</t>
  </si>
  <si>
    <t>JM Concepción</t>
  </si>
  <si>
    <t>CORTE SUPERIOR DE JUSTICIA DE JUNIN</t>
  </si>
  <si>
    <t>UNIDAD DE PLANEAMIENTO Y DESARROLLO</t>
  </si>
  <si>
    <t>CUADRO COMPARATIVO</t>
  </si>
  <si>
    <t>OOJJ</t>
  </si>
  <si>
    <t>86</t>
  </si>
  <si>
    <t>81</t>
  </si>
  <si>
    <t>1° JPL Tarma</t>
  </si>
  <si>
    <t>N° 04-2019</t>
  </si>
  <si>
    <t>Al 30 de ABRIL del 2019</t>
  </si>
  <si>
    <t>TOTAL CARGA PROCESAL PENDIENTE AL 30.04.2019</t>
  </si>
  <si>
    <t>Juzgados de Familia (VIOLENCIA CONTRA LAS MUJERES E INTEGRANTES DEL GRUPO FAMILIAR)</t>
  </si>
  <si>
    <t xml:space="preserve"> CARGA PROCESAL, EXPEDIENTES RESUELTOS y CARGA PROCESAL PENDIENTE - EXP. PRINCIPALES EN TRÁMITE y EJECUCIÓN ABRIL-2019)</t>
  </si>
  <si>
    <t xml:space="preserve"> CARGA PROCESAL, EXPEDIENTES RESUELTOS y CARGA PROCESAL PENDIENTE - EXP. PRINCIPALES EN TRÁMITE y EJECUCIÓN (ABRIL -2019)</t>
  </si>
  <si>
    <t xml:space="preserve"> CARGA PROCESAL, EXPEDIENTES RESUELTOS y CARGA PROCESAL PENDIENTE - EXP. PRINCIPALES EN TRÁMITE y EJECUCIÓN (ABRIL - 2019)</t>
  </si>
  <si>
    <t xml:space="preserve"> CARGA PROCESAL, EXPEDIENTES RESUELTOS y CARGA PROCESAL PENDIENTE - EXP. PRINCIPALES EN TRÁMITE y EJECUCIÓN (ABRIL -  2019)</t>
  </si>
  <si>
    <t xml:space="preserve"> CARGA PROCESAL, EXPEDIENTES RESUELTOS y CARGA PROCESAL PENDIENTE - EXP. PRINCIPALES EN TRÁMITE y EJECUCIÓN (ABRIL- 2019)</t>
  </si>
  <si>
    <t xml:space="preserve"> CARGA PROCESAL, EXPEDIENTES RESUELTOS y CARGA PROCESAL PENDIENTE - EXP. PRINCIPALES EN TRÁMITE y EJECUCIÓN (ABRIL - 2019) JUZGADOS ESPECIALIZADOS PENALES LIQUIDADORES</t>
  </si>
  <si>
    <t xml:space="preserve"> CARGA PROCESAL, EXPEDIENTES RESUELTOS y CARGA PROCESAL PENDIENTE - EXP. PRINCIPALES EN TRÁMITE y EJECUCIÓN (ABRIL - 2019) </t>
  </si>
  <si>
    <t xml:space="preserve"> CARGA PROCESAL, EXPEDIENTES RESUELTOS y CARGA PROCESAL PENDIENTE - EXP. PRINCIPALES EN TRÁMITE y EJECUCIÓN (ABRIL-2019)</t>
  </si>
  <si>
    <t xml:space="preserve"> CARGA PROCESAL, EXPEDIENTES RESUELTOS y CARGA PROCESAL PENDIENTE - EXP. PRINCIPALES EN TRÁMITE y EJECUCIÓN (ABRIL 2019)</t>
  </si>
  <si>
    <t xml:space="preserve"> CARGA PROCESAL, EXPEDIENTES RESUELTOS y CARGA PROCESAL PENDIENTE - EXP. PRINCIPALES EN TRÁMITE y EJECUCIÓN (ENERO -ABRIL - 2019)</t>
  </si>
  <si>
    <t>N°04-2019</t>
  </si>
  <si>
    <t>Fuente: www.pj.gob.pe Formulario Estadístico Electrónico FEE al 30.04.2019.</t>
  </si>
  <si>
    <t>Fuente: www.pj.gob.pe Formulario Estadístico Electrónico FEE al 31.04.2019</t>
  </si>
  <si>
    <t>Fuente: www.pj.gob.pe Formulario Estadístico Electrónico FEE al 34.04.2019.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</si>
</sst>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 &quot;S/.&quot;\ * #,##0.00_ ;_ &quot;S/.&quot;\ * \-#,##0.00_ ;_ &quot;S/.&quot;\ * &quot;-&quot;??_ ;_ @_ "/>
    <numFmt numFmtId="164" formatCode="_-* #,##0.00_-;\-* #,##0.00_-;_-* &quot;-&quot;??_-;_-@_-"/>
    <numFmt numFmtId="165" formatCode="_-* #,##0.00\ [$€]_-;\-* #,##0.00\ [$€]_-;_-* &quot;-&quot;??\ [$€]_-;_-@_-"/>
    <numFmt numFmtId="166" formatCode="#,##0.0"/>
    <numFmt numFmtId="167" formatCode="0.0"/>
    <numFmt numFmtId="168" formatCode="###\ ###\ ##0"/>
    <numFmt numFmtId="169" formatCode="###\ ##0"/>
    <numFmt numFmtId="170" formatCode="#\ ###\ ###\ ##0"/>
    <numFmt numFmtId="171" formatCode="#\ ###\ ##0"/>
    <numFmt numFmtId="172" formatCode="#,##0_);\-#,##0"/>
    <numFmt numFmtId="173" formatCode="#,##0.0_);\-#,##0.0"/>
    <numFmt numFmtId="174" formatCode="#,##0.00_ ;\-#,##0.00\ "/>
    <numFmt numFmtId="175" formatCode="#,##0_ ;\-#,##0\ "/>
    <numFmt numFmtId="176" formatCode="0_ ;\-0\ "/>
  </numFmts>
  <fonts count="8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b/>
      <sz val="7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36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theme="0"/>
      <name val="Arial"/>
      <family val="2"/>
    </font>
    <font>
      <sz val="10"/>
      <color rgb="FFFF000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0"/>
      <name val="Arial"/>
      <family val="2"/>
    </font>
    <font>
      <b/>
      <sz val="26"/>
      <color theme="0"/>
      <name val="Arial"/>
      <family val="2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5" tint="0.39997558519241921"/>
      <name val="Arial"/>
      <family val="2"/>
    </font>
    <font>
      <b/>
      <sz val="14"/>
      <color indexed="8"/>
      <name val="Calibri"/>
      <family val="2"/>
      <scheme val="minor"/>
    </font>
    <font>
      <b/>
      <sz val="36"/>
      <color theme="5" tint="-0.249977111117893"/>
      <name val="Arial"/>
      <family val="2"/>
    </font>
    <font>
      <b/>
      <sz val="16"/>
      <color theme="4" tint="-0.499984740745262"/>
      <name val="Century Gothic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sz val="10"/>
      <color rgb="FF002060"/>
      <name val="Arial"/>
      <family val="2"/>
    </font>
    <font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0"/>
      <color theme="1" tint="4.9989318521683403E-2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EDF9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</borders>
  <cellStyleXfs count="85">
    <xf numFmtId="165" fontId="0" fillId="0" borderId="0"/>
    <xf numFmtId="165" fontId="2" fillId="2" borderId="0" applyNumberFormat="0" applyBorder="0" applyAlignment="0" applyProtection="0"/>
    <xf numFmtId="165" fontId="2" fillId="3" borderId="0" applyNumberFormat="0" applyBorder="0" applyAlignment="0" applyProtection="0"/>
    <xf numFmtId="165" fontId="2" fillId="4" borderId="0" applyNumberFormat="0" applyBorder="0" applyAlignment="0" applyProtection="0"/>
    <xf numFmtId="165" fontId="2" fillId="5" borderId="0" applyNumberFormat="0" applyBorder="0" applyAlignment="0" applyProtection="0"/>
    <xf numFmtId="165" fontId="2" fillId="6" borderId="0" applyNumberFormat="0" applyBorder="0" applyAlignment="0" applyProtection="0"/>
    <xf numFmtId="165" fontId="2" fillId="7" borderId="0" applyNumberFormat="0" applyBorder="0" applyAlignment="0" applyProtection="0"/>
    <xf numFmtId="165" fontId="2" fillId="8" borderId="0" applyNumberFormat="0" applyBorder="0" applyAlignment="0" applyProtection="0"/>
    <xf numFmtId="165" fontId="2" fillId="9" borderId="0" applyNumberFormat="0" applyBorder="0" applyAlignment="0" applyProtection="0"/>
    <xf numFmtId="165" fontId="2" fillId="10" borderId="0" applyNumberFormat="0" applyBorder="0" applyAlignment="0" applyProtection="0"/>
    <xf numFmtId="165" fontId="2" fillId="5" borderId="0" applyNumberFormat="0" applyBorder="0" applyAlignment="0" applyProtection="0"/>
    <xf numFmtId="165" fontId="2" fillId="8" borderId="0" applyNumberFormat="0" applyBorder="0" applyAlignment="0" applyProtection="0"/>
    <xf numFmtId="165" fontId="2" fillId="11" borderId="0" applyNumberFormat="0" applyBorder="0" applyAlignment="0" applyProtection="0"/>
    <xf numFmtId="165" fontId="3" fillId="12" borderId="0" applyNumberFormat="0" applyBorder="0" applyAlignment="0" applyProtection="0"/>
    <xf numFmtId="165" fontId="3" fillId="9" borderId="0" applyNumberFormat="0" applyBorder="0" applyAlignment="0" applyProtection="0"/>
    <xf numFmtId="165" fontId="3" fillId="10" borderId="0" applyNumberFormat="0" applyBorder="0" applyAlignment="0" applyProtection="0"/>
    <xf numFmtId="165" fontId="3" fillId="13" borderId="0" applyNumberFormat="0" applyBorder="0" applyAlignment="0" applyProtection="0"/>
    <xf numFmtId="165" fontId="3" fillId="14" borderId="0" applyNumberFormat="0" applyBorder="0" applyAlignment="0" applyProtection="0"/>
    <xf numFmtId="165" fontId="3" fillId="15" borderId="0" applyNumberFormat="0" applyBorder="0" applyAlignment="0" applyProtection="0"/>
    <xf numFmtId="165" fontId="4" fillId="0" borderId="0"/>
    <xf numFmtId="165" fontId="4" fillId="0" borderId="0"/>
    <xf numFmtId="165" fontId="1" fillId="0" borderId="0"/>
    <xf numFmtId="165" fontId="5" fillId="17" borderId="1" applyNumberFormat="0" applyAlignment="0" applyProtection="0"/>
    <xf numFmtId="165" fontId="6" fillId="18" borderId="2" applyNumberFormat="0" applyAlignment="0" applyProtection="0"/>
    <xf numFmtId="165" fontId="7" fillId="0" borderId="3" applyNumberFormat="0" applyFill="0" applyAlignment="0" applyProtection="0"/>
    <xf numFmtId="3" fontId="1" fillId="0" borderId="0" applyFont="0" applyFill="0" applyBorder="0" applyAlignment="0" applyProtection="0"/>
    <xf numFmtId="165" fontId="8" fillId="0" borderId="0" applyNumberFormat="0" applyFill="0" applyBorder="0" applyAlignment="0" applyProtection="0"/>
    <xf numFmtId="165" fontId="9" fillId="19" borderId="0" applyNumberFormat="0" applyBorder="0" applyAlignment="0" applyProtection="0"/>
    <xf numFmtId="165" fontId="9" fillId="20" borderId="0" applyNumberFormat="0" applyBorder="0" applyAlignment="0" applyProtection="0"/>
    <xf numFmtId="165" fontId="9" fillId="21" borderId="0" applyNumberFormat="0" applyBorder="0" applyAlignment="0" applyProtection="0"/>
    <xf numFmtId="165" fontId="3" fillId="22" borderId="0" applyNumberFormat="0" applyBorder="0" applyAlignment="0" applyProtection="0"/>
    <xf numFmtId="165" fontId="2" fillId="23" borderId="0" applyNumberFormat="0" applyBorder="0" applyAlignment="0" applyProtection="0"/>
    <xf numFmtId="165" fontId="2" fillId="23" borderId="0" applyNumberFormat="0" applyBorder="0" applyAlignment="0" applyProtection="0"/>
    <xf numFmtId="165" fontId="3" fillId="24" borderId="0" applyNumberFormat="0" applyBorder="0" applyAlignment="0" applyProtection="0"/>
    <xf numFmtId="165" fontId="3" fillId="25" borderId="0" applyNumberFormat="0" applyBorder="0" applyAlignment="0" applyProtection="0"/>
    <xf numFmtId="165" fontId="2" fillId="26" borderId="0" applyNumberFormat="0" applyBorder="0" applyAlignment="0" applyProtection="0"/>
    <xf numFmtId="165" fontId="2" fillId="27" borderId="0" applyNumberFormat="0" applyBorder="0" applyAlignment="0" applyProtection="0"/>
    <xf numFmtId="165" fontId="3" fillId="18" borderId="0" applyNumberFormat="0" applyBorder="0" applyAlignment="0" applyProtection="0"/>
    <xf numFmtId="165" fontId="3" fillId="18" borderId="0" applyNumberFormat="0" applyBorder="0" applyAlignment="0" applyProtection="0"/>
    <xf numFmtId="165" fontId="2" fillId="26" borderId="0" applyNumberFormat="0" applyBorder="0" applyAlignment="0" applyProtection="0"/>
    <xf numFmtId="165" fontId="2" fillId="16" borderId="0" applyNumberFormat="0" applyBorder="0" applyAlignment="0" applyProtection="0"/>
    <xf numFmtId="165" fontId="3" fillId="27" borderId="0" applyNumberFormat="0" applyBorder="0" applyAlignment="0" applyProtection="0"/>
    <xf numFmtId="165" fontId="3" fillId="22" borderId="0" applyNumberFormat="0" applyBorder="0" applyAlignment="0" applyProtection="0"/>
    <xf numFmtId="165" fontId="2" fillId="23" borderId="0" applyNumberFormat="0" applyBorder="0" applyAlignment="0" applyProtection="0"/>
    <xf numFmtId="165" fontId="2" fillId="27" borderId="0" applyNumberFormat="0" applyBorder="0" applyAlignment="0" applyProtection="0"/>
    <xf numFmtId="165" fontId="3" fillId="27" borderId="0" applyNumberFormat="0" applyBorder="0" applyAlignment="0" applyProtection="0"/>
    <xf numFmtId="165" fontId="3" fillId="28" borderId="0" applyNumberFormat="0" applyBorder="0" applyAlignment="0" applyProtection="0"/>
    <xf numFmtId="165" fontId="2" fillId="29" borderId="0" applyNumberFormat="0" applyBorder="0" applyAlignment="0" applyProtection="0"/>
    <xf numFmtId="165" fontId="2" fillId="23" borderId="0" applyNumberFormat="0" applyBorder="0" applyAlignment="0" applyProtection="0"/>
    <xf numFmtId="165" fontId="3" fillId="24" borderId="0" applyNumberFormat="0" applyBorder="0" applyAlignment="0" applyProtection="0"/>
    <xf numFmtId="165" fontId="3" fillId="30" borderId="0" applyNumberFormat="0" applyBorder="0" applyAlignment="0" applyProtection="0"/>
    <xf numFmtId="165" fontId="2" fillId="26" borderId="0" applyNumberFormat="0" applyBorder="0" applyAlignment="0" applyProtection="0"/>
    <xf numFmtId="165" fontId="2" fillId="31" borderId="0" applyNumberFormat="0" applyBorder="0" applyAlignment="0" applyProtection="0"/>
    <xf numFmtId="165" fontId="3" fillId="31" borderId="0" applyNumberFormat="0" applyBorder="0" applyAlignment="0" applyProtection="0"/>
    <xf numFmtId="165" fontId="10" fillId="31" borderId="1" applyNumberFormat="0" applyAlignment="0" applyProtection="0"/>
    <xf numFmtId="165" fontId="11" fillId="0" borderId="0" applyFont="0" applyFill="0" applyBorder="0" applyAlignment="0" applyProtection="0"/>
    <xf numFmtId="165" fontId="12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3" fillId="33" borderId="0" applyNumberFormat="0" applyBorder="0" applyAlignment="0" applyProtection="0"/>
    <xf numFmtId="165" fontId="46" fillId="0" borderId="0"/>
    <xf numFmtId="165" fontId="4" fillId="0" borderId="0"/>
    <xf numFmtId="165" fontId="1" fillId="0" borderId="0"/>
    <xf numFmtId="0" fontId="34" fillId="0" borderId="0">
      <alignment vertical="top"/>
    </xf>
    <xf numFmtId="165" fontId="1" fillId="0" borderId="0"/>
    <xf numFmtId="0" fontId="34" fillId="0" borderId="0">
      <alignment vertical="top"/>
    </xf>
    <xf numFmtId="0" fontId="42" fillId="0" borderId="0">
      <alignment vertical="top"/>
    </xf>
    <xf numFmtId="165" fontId="4" fillId="0" borderId="0"/>
    <xf numFmtId="165" fontId="1" fillId="0" borderId="0"/>
    <xf numFmtId="165" fontId="34" fillId="0" borderId="0"/>
    <xf numFmtId="165" fontId="35" fillId="0" borderId="0"/>
    <xf numFmtId="0" fontId="34" fillId="0" borderId="0"/>
    <xf numFmtId="0" fontId="35" fillId="0" borderId="0"/>
    <xf numFmtId="165" fontId="4" fillId="26" borderId="4" applyNumberFormat="0" applyFont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165" fontId="14" fillId="17" borderId="5" applyNumberFormat="0" applyAlignment="0" applyProtection="0"/>
    <xf numFmtId="165" fontId="15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17" fillId="0" borderId="0" applyNumberFormat="0" applyFill="0" applyBorder="0" applyAlignment="0" applyProtection="0"/>
    <xf numFmtId="165" fontId="18" fillId="0" borderId="6" applyNumberFormat="0" applyFill="0" applyAlignment="0" applyProtection="0"/>
    <xf numFmtId="165" fontId="8" fillId="0" borderId="7" applyNumberFormat="0" applyFill="0" applyAlignment="0" applyProtection="0"/>
    <xf numFmtId="165" fontId="19" fillId="0" borderId="0" applyNumberFormat="0" applyFill="0" applyBorder="0" applyAlignment="0" applyProtection="0"/>
    <xf numFmtId="165" fontId="9" fillId="0" borderId="8" applyNumberFormat="0" applyFill="0" applyAlignment="0" applyProtection="0"/>
    <xf numFmtId="44" fontId="72" fillId="0" borderId="0" applyFont="0" applyFill="0" applyBorder="0" applyAlignment="0" applyProtection="0"/>
    <xf numFmtId="9" fontId="72" fillId="0" borderId="0" applyFont="0" applyFill="0" applyBorder="0" applyAlignment="0" applyProtection="0"/>
  </cellStyleXfs>
  <cellXfs count="1429">
    <xf numFmtId="165" fontId="0" fillId="0" borderId="0" xfId="0"/>
    <xf numFmtId="165" fontId="0" fillId="0" borderId="0" xfId="0" applyBorder="1"/>
    <xf numFmtId="165" fontId="0" fillId="0" borderId="0" xfId="0" applyFill="1" applyBorder="1"/>
    <xf numFmtId="165" fontId="26" fillId="0" borderId="0" xfId="66" applyFont="1" applyFill="1" applyBorder="1" applyAlignment="1">
      <alignment horizontal="center" vertical="center"/>
    </xf>
    <xf numFmtId="165" fontId="25" fillId="0" borderId="0" xfId="66" applyFont="1" applyFill="1" applyBorder="1" applyAlignment="1">
      <alignment horizontal="left" vertical="center"/>
    </xf>
    <xf numFmtId="165" fontId="30" fillId="0" borderId="0" xfId="0" applyFont="1"/>
    <xf numFmtId="165" fontId="26" fillId="0" borderId="0" xfId="0" applyFont="1" applyFill="1" applyBorder="1" applyAlignment="1">
      <alignment horizontal="center"/>
    </xf>
    <xf numFmtId="165" fontId="25" fillId="0" borderId="0" xfId="0" applyFont="1" applyFill="1" applyBorder="1" applyAlignment="1">
      <alignment horizontal="left" vertical="center" indent="2"/>
    </xf>
    <xf numFmtId="165" fontId="25" fillId="0" borderId="0" xfId="0" applyFont="1" applyFill="1" applyBorder="1"/>
    <xf numFmtId="4" fontId="0" fillId="0" borderId="0" xfId="0" applyNumberFormat="1"/>
    <xf numFmtId="166" fontId="30" fillId="0" borderId="0" xfId="0" applyNumberFormat="1" applyFont="1"/>
    <xf numFmtId="166" fontId="30" fillId="0" borderId="0" xfId="0" applyNumberFormat="1" applyFont="1" applyBorder="1"/>
    <xf numFmtId="165" fontId="25" fillId="0" borderId="0" xfId="19" applyFont="1" applyFill="1" applyBorder="1" applyAlignment="1">
      <alignment horizontal="left" vertical="center" wrapText="1" indent="2"/>
    </xf>
    <xf numFmtId="165" fontId="26" fillId="0" borderId="0" xfId="66" applyFont="1" applyFill="1" applyBorder="1" applyAlignment="1">
      <alignment horizontal="left" vertical="center"/>
    </xf>
    <xf numFmtId="165" fontId="26" fillId="0" borderId="0" xfId="66" applyFont="1" applyFill="1" applyBorder="1" applyAlignment="1">
      <alignment horizontal="left" vertical="center" indent="1"/>
    </xf>
    <xf numFmtId="165" fontId="28" fillId="0" borderId="0" xfId="19" applyFont="1" applyFill="1" applyBorder="1" applyAlignment="1">
      <alignment horizontal="left" vertical="center" wrapText="1" indent="2"/>
    </xf>
    <xf numFmtId="165" fontId="30" fillId="0" borderId="0" xfId="0" applyFont="1" applyFill="1" applyBorder="1"/>
    <xf numFmtId="165" fontId="0" fillId="0" borderId="0" xfId="0" applyFill="1"/>
    <xf numFmtId="165" fontId="26" fillId="0" borderId="0" xfId="0" applyFont="1" applyFill="1" applyBorder="1" applyAlignment="1">
      <alignment horizontal="center" vertical="center" wrapText="1"/>
    </xf>
    <xf numFmtId="165" fontId="26" fillId="0" borderId="0" xfId="0" applyFont="1" applyFill="1" applyBorder="1" applyAlignment="1">
      <alignment horizontal="center" vertical="center"/>
    </xf>
    <xf numFmtId="165" fontId="26" fillId="0" borderId="9" xfId="0" applyFont="1" applyFill="1" applyBorder="1" applyAlignment="1">
      <alignment horizontal="center" vertical="center" wrapText="1"/>
    </xf>
    <xf numFmtId="49" fontId="26" fillId="0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165" fontId="25" fillId="0" borderId="10" xfId="19" applyFont="1" applyFill="1" applyBorder="1" applyAlignment="1">
      <alignment horizontal="left" vertical="center" wrapText="1" indent="1"/>
    </xf>
    <xf numFmtId="165" fontId="28" fillId="0" borderId="10" xfId="19" applyFont="1" applyFill="1" applyBorder="1" applyAlignment="1">
      <alignment horizontal="left" vertical="center" wrapText="1" indent="1"/>
    </xf>
    <xf numFmtId="165" fontId="25" fillId="0" borderId="11" xfId="19" applyFont="1" applyFill="1" applyBorder="1" applyAlignment="1">
      <alignment horizontal="left" vertical="center" wrapText="1" indent="1"/>
    </xf>
    <xf numFmtId="165" fontId="25" fillId="0" borderId="11" xfId="66" applyFont="1" applyFill="1" applyBorder="1" applyAlignment="1">
      <alignment horizontal="left" vertical="center" indent="1"/>
    </xf>
    <xf numFmtId="165" fontId="25" fillId="0" borderId="12" xfId="19" applyFont="1" applyFill="1" applyBorder="1" applyAlignment="1">
      <alignment horizontal="left" vertical="center" wrapText="1" indent="1"/>
    </xf>
    <xf numFmtId="165" fontId="26" fillId="0" borderId="13" xfId="66" applyFont="1" applyFill="1" applyBorder="1" applyAlignment="1">
      <alignment horizontal="left" vertical="center" indent="1"/>
    </xf>
    <xf numFmtId="165" fontId="30" fillId="0" borderId="0" xfId="0" applyFont="1" applyFill="1"/>
    <xf numFmtId="166" fontId="25" fillId="0" borderId="0" xfId="0" applyNumberFormat="1" applyFont="1" applyFill="1" applyBorder="1" applyAlignment="1">
      <alignment horizontal="right" vertical="center" indent="1"/>
    </xf>
    <xf numFmtId="166" fontId="25" fillId="0" borderId="10" xfId="0" applyNumberFormat="1" applyFont="1" applyFill="1" applyBorder="1" applyAlignment="1">
      <alignment horizontal="right" vertical="center" indent="1"/>
    </xf>
    <xf numFmtId="166" fontId="25" fillId="0" borderId="14" xfId="0" applyNumberFormat="1" applyFont="1" applyFill="1" applyBorder="1" applyAlignment="1">
      <alignment horizontal="right" vertical="center" indent="1"/>
    </xf>
    <xf numFmtId="165" fontId="26" fillId="0" borderId="0" xfId="0" applyFont="1" applyFill="1" applyBorder="1" applyAlignment="1">
      <alignment horizontal="center" vertical="top" wrapText="1"/>
    </xf>
    <xf numFmtId="165" fontId="26" fillId="0" borderId="0" xfId="0" applyFont="1" applyFill="1" applyBorder="1" applyAlignment="1">
      <alignment horizontal="right" indent="2"/>
    </xf>
    <xf numFmtId="168" fontId="26" fillId="0" borderId="0" xfId="0" applyNumberFormat="1" applyFont="1" applyFill="1" applyBorder="1" applyAlignment="1">
      <alignment horizontal="right" vertical="center" indent="1"/>
    </xf>
    <xf numFmtId="165" fontId="26" fillId="0" borderId="0" xfId="0" applyFont="1" applyFill="1" applyBorder="1" applyAlignment="1">
      <alignment horizontal="right" vertical="center" indent="1"/>
    </xf>
    <xf numFmtId="165" fontId="25" fillId="0" borderId="0" xfId="0" applyFont="1" applyFill="1" applyBorder="1" applyAlignment="1">
      <alignment horizontal="right" vertical="center" indent="1"/>
    </xf>
    <xf numFmtId="168" fontId="25" fillId="0" borderId="0" xfId="0" applyNumberFormat="1" applyFont="1" applyFill="1" applyBorder="1" applyAlignment="1">
      <alignment horizontal="right" vertical="center" indent="1"/>
    </xf>
    <xf numFmtId="169" fontId="30" fillId="0" borderId="0" xfId="0" applyNumberFormat="1" applyFont="1" applyAlignment="1">
      <alignment horizontal="right" vertical="center" indent="1"/>
    </xf>
    <xf numFmtId="169" fontId="30" fillId="0" borderId="0" xfId="0" applyNumberFormat="1" applyFont="1" applyFill="1" applyAlignment="1">
      <alignment horizontal="right" vertical="center" indent="1"/>
    </xf>
    <xf numFmtId="165" fontId="30" fillId="0" borderId="0" xfId="0" applyFont="1" applyAlignment="1">
      <alignment horizontal="right" vertical="center" indent="1"/>
    </xf>
    <xf numFmtId="165" fontId="1" fillId="0" borderId="0" xfId="0" applyFont="1"/>
    <xf numFmtId="165" fontId="1" fillId="0" borderId="0" xfId="61" applyFill="1"/>
    <xf numFmtId="165" fontId="1" fillId="0" borderId="0" xfId="61"/>
    <xf numFmtId="49" fontId="26" fillId="0" borderId="0" xfId="21" applyNumberFormat="1" applyFont="1" applyFill="1" applyBorder="1" applyAlignment="1">
      <alignment horizontal="center" vertical="center" wrapText="1"/>
    </xf>
    <xf numFmtId="165" fontId="24" fillId="0" borderId="0" xfId="61" applyFont="1"/>
    <xf numFmtId="165" fontId="24" fillId="0" borderId="0" xfId="61" applyFont="1" applyFill="1" applyBorder="1"/>
    <xf numFmtId="165" fontId="25" fillId="0" borderId="10" xfId="21" applyFont="1" applyFill="1" applyBorder="1" applyAlignment="1">
      <alignment horizontal="left" vertical="center" wrapText="1" indent="1"/>
    </xf>
    <xf numFmtId="165" fontId="28" fillId="0" borderId="10" xfId="21" applyFont="1" applyFill="1" applyBorder="1" applyAlignment="1">
      <alignment horizontal="left" vertical="center" wrapText="1" indent="1"/>
    </xf>
    <xf numFmtId="165" fontId="28" fillId="0" borderId="0" xfId="21" applyFont="1" applyFill="1" applyBorder="1" applyAlignment="1">
      <alignment horizontal="left" vertical="center" wrapText="1" indent="1"/>
    </xf>
    <xf numFmtId="165" fontId="25" fillId="0" borderId="11" xfId="21" applyFont="1" applyFill="1" applyBorder="1" applyAlignment="1">
      <alignment horizontal="left" vertical="center" wrapText="1" indent="1"/>
    </xf>
    <xf numFmtId="165" fontId="31" fillId="0" borderId="0" xfId="61" applyFont="1" applyFill="1" applyBorder="1" applyAlignment="1">
      <alignment horizontal="center" vertical="center" wrapText="1"/>
    </xf>
    <xf numFmtId="165" fontId="29" fillId="0" borderId="0" xfId="61" applyFont="1" applyFill="1" applyBorder="1" applyAlignment="1">
      <alignment horizontal="center" vertical="center" wrapText="1"/>
    </xf>
    <xf numFmtId="165" fontId="25" fillId="0" borderId="0" xfId="61" applyFont="1"/>
    <xf numFmtId="165" fontId="25" fillId="0" borderId="0" xfId="61" applyFont="1" applyFill="1" applyBorder="1"/>
    <xf numFmtId="172" fontId="29" fillId="0" borderId="0" xfId="61" applyNumberFormat="1" applyFont="1" applyFill="1" applyBorder="1" applyAlignment="1">
      <alignment horizontal="center" vertical="center" wrapText="1"/>
    </xf>
    <xf numFmtId="171" fontId="26" fillId="0" borderId="0" xfId="61" applyNumberFormat="1" applyFont="1" applyFill="1" applyBorder="1" applyAlignment="1">
      <alignment horizontal="right" vertical="center" wrapText="1" indent="1"/>
    </xf>
    <xf numFmtId="173" fontId="28" fillId="0" borderId="15" xfId="61" applyNumberFormat="1" applyFont="1" applyFill="1" applyBorder="1" applyAlignment="1">
      <alignment horizontal="left" vertical="center" wrapText="1" indent="1"/>
    </xf>
    <xf numFmtId="165" fontId="28" fillId="0" borderId="0" xfId="61" applyFont="1" applyFill="1" applyBorder="1" applyAlignment="1">
      <alignment horizontal="left" vertical="center" wrapText="1" indent="1"/>
    </xf>
    <xf numFmtId="171" fontId="25" fillId="0" borderId="16" xfId="61" applyNumberFormat="1" applyFont="1" applyFill="1" applyBorder="1" applyAlignment="1">
      <alignment horizontal="right" vertical="center" wrapText="1" indent="1"/>
    </xf>
    <xf numFmtId="171" fontId="25" fillId="0" borderId="0" xfId="61" applyNumberFormat="1" applyFont="1" applyFill="1" applyBorder="1" applyAlignment="1">
      <alignment horizontal="right" vertical="center" wrapText="1" indent="1"/>
    </xf>
    <xf numFmtId="165" fontId="24" fillId="0" borderId="0" xfId="61" applyFont="1" applyFill="1"/>
    <xf numFmtId="173" fontId="28" fillId="0" borderId="10" xfId="61" applyNumberFormat="1" applyFont="1" applyFill="1" applyBorder="1" applyAlignment="1">
      <alignment horizontal="left" vertical="center" wrapText="1" indent="1"/>
    </xf>
    <xf numFmtId="172" fontId="28" fillId="0" borderId="0" xfId="61" applyNumberFormat="1" applyFont="1" applyFill="1" applyBorder="1" applyAlignment="1">
      <alignment horizontal="left" vertical="center" wrapText="1" indent="1"/>
    </xf>
    <xf numFmtId="167" fontId="25" fillId="0" borderId="10" xfId="61" applyNumberFormat="1" applyFont="1" applyFill="1" applyBorder="1" applyAlignment="1">
      <alignment horizontal="right" vertical="center" indent="1"/>
    </xf>
    <xf numFmtId="173" fontId="28" fillId="0" borderId="14" xfId="61" applyNumberFormat="1" applyFont="1" applyFill="1" applyBorder="1" applyAlignment="1">
      <alignment horizontal="left" vertical="center" wrapText="1" indent="1"/>
    </xf>
    <xf numFmtId="165" fontId="25" fillId="0" borderId="15" xfId="21" applyFont="1" applyFill="1" applyBorder="1" applyAlignment="1">
      <alignment horizontal="left" vertical="center" wrapText="1" indent="1"/>
    </xf>
    <xf numFmtId="171" fontId="25" fillId="0" borderId="13" xfId="61" applyNumberFormat="1" applyFont="1" applyFill="1" applyBorder="1" applyAlignment="1">
      <alignment horizontal="right" vertical="center" wrapText="1" indent="1"/>
    </xf>
    <xf numFmtId="171" fontId="25" fillId="0" borderId="15" xfId="61" applyNumberFormat="1" applyFont="1" applyFill="1" applyBorder="1" applyAlignment="1">
      <alignment horizontal="right" vertical="center" wrapText="1" indent="1"/>
    </xf>
    <xf numFmtId="171" fontId="25" fillId="0" borderId="17" xfId="61" applyNumberFormat="1" applyFont="1" applyFill="1" applyBorder="1" applyAlignment="1">
      <alignment horizontal="right" vertical="center" wrapText="1" indent="1"/>
    </xf>
    <xf numFmtId="167" fontId="25" fillId="0" borderId="15" xfId="61" applyNumberFormat="1" applyFont="1" applyFill="1" applyBorder="1" applyAlignment="1">
      <alignment horizontal="right" vertical="center" indent="1"/>
    </xf>
    <xf numFmtId="171" fontId="25" fillId="0" borderId="10" xfId="61" applyNumberFormat="1" applyFont="1" applyFill="1" applyBorder="1" applyAlignment="1">
      <alignment horizontal="right" vertical="center" wrapText="1" indent="1"/>
    </xf>
    <xf numFmtId="171" fontId="25" fillId="0" borderId="18" xfId="61" applyNumberFormat="1" applyFont="1" applyFill="1" applyBorder="1" applyAlignment="1">
      <alignment horizontal="right" vertical="center" wrapText="1" indent="1"/>
    </xf>
    <xf numFmtId="171" fontId="25" fillId="0" borderId="19" xfId="61" applyNumberFormat="1" applyFont="1" applyFill="1" applyBorder="1" applyAlignment="1">
      <alignment horizontal="right" vertical="center" wrapText="1" indent="1"/>
    </xf>
    <xf numFmtId="171" fontId="25" fillId="0" borderId="11" xfId="61" applyNumberFormat="1" applyFont="1" applyFill="1" applyBorder="1" applyAlignment="1">
      <alignment horizontal="right" vertical="center" wrapText="1" indent="1"/>
    </xf>
    <xf numFmtId="165" fontId="26" fillId="0" borderId="0" xfId="21" applyFont="1" applyFill="1" applyAlignment="1"/>
    <xf numFmtId="168" fontId="0" fillId="0" borderId="0" xfId="0" applyNumberFormat="1"/>
    <xf numFmtId="171" fontId="25" fillId="0" borderId="20" xfId="61" applyNumberFormat="1" applyFont="1" applyFill="1" applyBorder="1" applyAlignment="1">
      <alignment horizontal="right" vertical="center" wrapText="1" indent="1"/>
    </xf>
    <xf numFmtId="171" fontId="25" fillId="0" borderId="21" xfId="61" applyNumberFormat="1" applyFont="1" applyFill="1" applyBorder="1" applyAlignment="1">
      <alignment horizontal="right" vertical="center" wrapText="1" indent="1"/>
    </xf>
    <xf numFmtId="171" fontId="25" fillId="0" borderId="22" xfId="61" applyNumberFormat="1" applyFont="1" applyFill="1" applyBorder="1" applyAlignment="1">
      <alignment horizontal="right" vertical="center" wrapText="1" indent="1"/>
    </xf>
    <xf numFmtId="171" fontId="25" fillId="0" borderId="23" xfId="61" applyNumberFormat="1" applyFont="1" applyFill="1" applyBorder="1" applyAlignment="1">
      <alignment horizontal="right" vertical="center" wrapText="1" indent="1"/>
    </xf>
    <xf numFmtId="171" fontId="25" fillId="0" borderId="24" xfId="61" applyNumberFormat="1" applyFont="1" applyFill="1" applyBorder="1" applyAlignment="1">
      <alignment horizontal="right" vertical="center" wrapText="1" indent="1"/>
    </xf>
    <xf numFmtId="171" fontId="25" fillId="0" borderId="25" xfId="61" applyNumberFormat="1" applyFont="1" applyFill="1" applyBorder="1" applyAlignment="1">
      <alignment horizontal="right" vertical="center" wrapText="1" indent="1"/>
    </xf>
    <xf numFmtId="171" fontId="25" fillId="0" borderId="26" xfId="61" applyNumberFormat="1" applyFont="1" applyFill="1" applyBorder="1" applyAlignment="1">
      <alignment horizontal="right" vertical="center" wrapText="1" indent="1"/>
    </xf>
    <xf numFmtId="165" fontId="25" fillId="0" borderId="9" xfId="21" applyFont="1" applyFill="1" applyBorder="1" applyAlignment="1">
      <alignment horizontal="left" vertical="center" wrapText="1" indent="1"/>
    </xf>
    <xf numFmtId="171" fontId="25" fillId="0" borderId="9" xfId="61" applyNumberFormat="1" applyFont="1" applyFill="1" applyBorder="1" applyAlignment="1">
      <alignment horizontal="right" vertical="center" wrapText="1" indent="1"/>
    </xf>
    <xf numFmtId="165" fontId="24" fillId="0" borderId="9" xfId="61" applyFont="1" applyFill="1" applyBorder="1"/>
    <xf numFmtId="167" fontId="25" fillId="0" borderId="11" xfId="61" applyNumberFormat="1" applyFont="1" applyFill="1" applyBorder="1" applyAlignment="1">
      <alignment horizontal="right" vertical="center" indent="1"/>
    </xf>
    <xf numFmtId="169" fontId="26" fillId="0" borderId="27" xfId="67" applyNumberFormat="1" applyFont="1" applyFill="1" applyBorder="1" applyAlignment="1">
      <alignment horizontal="right" vertical="center" indent="1"/>
    </xf>
    <xf numFmtId="169" fontId="25" fillId="0" borderId="28" xfId="67" applyNumberFormat="1" applyFont="1" applyFill="1" applyBorder="1" applyAlignment="1">
      <alignment horizontal="right" vertical="center" indent="1"/>
    </xf>
    <xf numFmtId="169" fontId="25" fillId="0" borderId="29" xfId="67" applyNumberFormat="1" applyFont="1" applyFill="1" applyBorder="1" applyAlignment="1">
      <alignment horizontal="right" vertical="center" indent="1"/>
    </xf>
    <xf numFmtId="165" fontId="47" fillId="0" borderId="0" xfId="0" applyFont="1" applyFill="1" applyBorder="1" applyAlignment="1">
      <alignment horizontal="right" vertical="center" indent="1"/>
    </xf>
    <xf numFmtId="165" fontId="48" fillId="0" borderId="0" xfId="0" applyFont="1" applyFill="1" applyBorder="1" applyAlignment="1">
      <alignment horizontal="right" vertical="center" indent="1"/>
    </xf>
    <xf numFmtId="169" fontId="49" fillId="0" borderId="0" xfId="0" applyNumberFormat="1" applyFont="1" applyFill="1" applyAlignment="1">
      <alignment horizontal="right" vertical="center" indent="1"/>
    </xf>
    <xf numFmtId="166" fontId="49" fillId="0" borderId="0" xfId="0" applyNumberFormat="1" applyFont="1" applyFill="1" applyAlignment="1">
      <alignment horizontal="right" vertical="center" indent="1"/>
    </xf>
    <xf numFmtId="166" fontId="26" fillId="35" borderId="30" xfId="0" applyNumberFormat="1" applyFont="1" applyFill="1" applyBorder="1" applyAlignment="1">
      <alignment horizontal="right" vertical="center" indent="1"/>
    </xf>
    <xf numFmtId="165" fontId="26" fillId="35" borderId="30" xfId="0" applyFont="1" applyFill="1" applyBorder="1" applyAlignment="1">
      <alignment horizontal="center" vertical="center" wrapText="1"/>
    </xf>
    <xf numFmtId="165" fontId="26" fillId="35" borderId="30" xfId="66" applyFont="1" applyFill="1" applyBorder="1" applyAlignment="1">
      <alignment horizontal="center" vertical="center" wrapText="1"/>
    </xf>
    <xf numFmtId="172" fontId="29" fillId="35" borderId="30" xfId="61" applyNumberFormat="1" applyFont="1" applyFill="1" applyBorder="1" applyAlignment="1">
      <alignment horizontal="center" vertical="center" wrapText="1"/>
    </xf>
    <xf numFmtId="171" fontId="26" fillId="35" borderId="31" xfId="61" applyNumberFormat="1" applyFont="1" applyFill="1" applyBorder="1" applyAlignment="1">
      <alignment horizontal="right" vertical="center" wrapText="1" indent="1"/>
    </xf>
    <xf numFmtId="171" fontId="26" fillId="35" borderId="32" xfId="61" applyNumberFormat="1" applyFont="1" applyFill="1" applyBorder="1" applyAlignment="1">
      <alignment horizontal="right" vertical="center" wrapText="1" indent="1"/>
    </xf>
    <xf numFmtId="171" fontId="26" fillId="35" borderId="33" xfId="61" applyNumberFormat="1" applyFont="1" applyFill="1" applyBorder="1" applyAlignment="1">
      <alignment horizontal="right" vertical="center" wrapText="1" indent="1"/>
    </xf>
    <xf numFmtId="171" fontId="26" fillId="35" borderId="34" xfId="61" applyNumberFormat="1" applyFont="1" applyFill="1" applyBorder="1" applyAlignment="1">
      <alignment horizontal="right" vertical="center" wrapText="1" indent="1"/>
    </xf>
    <xf numFmtId="167" fontId="31" fillId="35" borderId="30" xfId="61" applyNumberFormat="1" applyFont="1" applyFill="1" applyBorder="1" applyAlignment="1">
      <alignment horizontal="right" vertical="center" indent="1"/>
    </xf>
    <xf numFmtId="171" fontId="26" fillId="35" borderId="30" xfId="61" applyNumberFormat="1" applyFont="1" applyFill="1" applyBorder="1" applyAlignment="1">
      <alignment horizontal="right" vertical="center" wrapText="1" indent="1"/>
    </xf>
    <xf numFmtId="167" fontId="26" fillId="35" borderId="30" xfId="61" applyNumberFormat="1" applyFont="1" applyFill="1" applyBorder="1" applyAlignment="1">
      <alignment horizontal="right" vertical="center" indent="1"/>
    </xf>
    <xf numFmtId="165" fontId="26" fillId="0" borderId="0" xfId="19" applyFont="1" applyBorder="1" applyAlignment="1">
      <alignment horizontal="center" wrapText="1"/>
    </xf>
    <xf numFmtId="165" fontId="26" fillId="0" borderId="0" xfId="19" applyFont="1" applyFill="1" applyBorder="1" applyAlignment="1">
      <alignment horizontal="left" wrapText="1" indent="2"/>
    </xf>
    <xf numFmtId="165" fontId="25" fillId="0" borderId="0" xfId="19" applyFont="1" applyFill="1" applyBorder="1" applyAlignment="1">
      <alignment horizontal="left" wrapText="1" indent="2"/>
    </xf>
    <xf numFmtId="166" fontId="25" fillId="0" borderId="35" xfId="0" applyNumberFormat="1" applyFont="1" applyFill="1" applyBorder="1" applyAlignment="1">
      <alignment horizontal="right" vertical="center" indent="1"/>
    </xf>
    <xf numFmtId="166" fontId="25" fillId="0" borderId="28" xfId="0" applyNumberFormat="1" applyFont="1" applyFill="1" applyBorder="1" applyAlignment="1">
      <alignment horizontal="right" vertical="center" indent="1"/>
    </xf>
    <xf numFmtId="166" fontId="25" fillId="0" borderId="36" xfId="0" applyNumberFormat="1" applyFont="1" applyFill="1" applyBorder="1" applyAlignment="1">
      <alignment horizontal="right" vertical="center" indent="1"/>
    </xf>
    <xf numFmtId="165" fontId="26" fillId="35" borderId="31" xfId="0" applyFont="1" applyFill="1" applyBorder="1" applyAlignment="1">
      <alignment horizontal="right" vertical="center" indent="1"/>
    </xf>
    <xf numFmtId="166" fontId="26" fillId="35" borderId="31" xfId="0" applyNumberFormat="1" applyFont="1" applyFill="1" applyBorder="1" applyAlignment="1">
      <alignment horizontal="right" vertical="center" indent="1"/>
    </xf>
    <xf numFmtId="166" fontId="26" fillId="35" borderId="31" xfId="66" applyNumberFormat="1" applyFont="1" applyFill="1" applyBorder="1" applyAlignment="1">
      <alignment horizontal="right" vertical="center" indent="1"/>
    </xf>
    <xf numFmtId="165" fontId="25" fillId="0" borderId="9" xfId="19" applyFont="1" applyFill="1" applyBorder="1" applyAlignment="1">
      <alignment horizontal="left" vertical="center" wrapText="1" indent="1"/>
    </xf>
    <xf numFmtId="167" fontId="0" fillId="0" borderId="0" xfId="0" applyNumberFormat="1"/>
    <xf numFmtId="165" fontId="24" fillId="0" borderId="0" xfId="0" applyFont="1"/>
    <xf numFmtId="171" fontId="25" fillId="0" borderId="14" xfId="61" applyNumberFormat="1" applyFont="1" applyFill="1" applyBorder="1" applyAlignment="1">
      <alignment horizontal="right" vertical="center" wrapText="1" indent="1"/>
    </xf>
    <xf numFmtId="165" fontId="24" fillId="0" borderId="0" xfId="0" applyFont="1" applyFill="1" applyBorder="1"/>
    <xf numFmtId="171" fontId="0" fillId="0" borderId="0" xfId="0" applyNumberFormat="1"/>
    <xf numFmtId="168" fontId="25" fillId="0" borderId="15" xfId="21" applyNumberFormat="1" applyFont="1" applyFill="1" applyBorder="1" applyAlignment="1">
      <alignment horizontal="right" vertical="center" indent="1"/>
    </xf>
    <xf numFmtId="168" fontId="25" fillId="0" borderId="10" xfId="21" applyNumberFormat="1" applyFont="1" applyFill="1" applyBorder="1" applyAlignment="1">
      <alignment horizontal="right" vertical="center" indent="1"/>
    </xf>
    <xf numFmtId="168" fontId="25" fillId="0" borderId="9" xfId="21" applyNumberFormat="1" applyFont="1" applyFill="1" applyBorder="1" applyAlignment="1">
      <alignment horizontal="right" vertical="center" indent="1"/>
    </xf>
    <xf numFmtId="49" fontId="26" fillId="35" borderId="37" xfId="21" applyNumberFormat="1" applyFont="1" applyFill="1" applyBorder="1" applyAlignment="1">
      <alignment horizontal="center" vertical="center" wrapText="1"/>
    </xf>
    <xf numFmtId="2" fontId="26" fillId="35" borderId="30" xfId="21" applyNumberFormat="1" applyFont="1" applyFill="1" applyBorder="1" applyAlignment="1">
      <alignment horizontal="center" vertical="center" wrapText="1"/>
    </xf>
    <xf numFmtId="2" fontId="26" fillId="0" borderId="0" xfId="21" applyNumberFormat="1" applyFont="1" applyFill="1" applyBorder="1" applyAlignment="1">
      <alignment horizontal="center" vertical="center" wrapText="1"/>
    </xf>
    <xf numFmtId="49" fontId="26" fillId="35" borderId="14" xfId="21" applyNumberFormat="1" applyFont="1" applyFill="1" applyBorder="1" applyAlignment="1">
      <alignment horizontal="center" vertical="center" wrapText="1"/>
    </xf>
    <xf numFmtId="2" fontId="26" fillId="35" borderId="14" xfId="21" applyNumberFormat="1" applyFont="1" applyFill="1" applyBorder="1" applyAlignment="1">
      <alignment horizontal="center" vertical="center" wrapText="1"/>
    </xf>
    <xf numFmtId="165" fontId="25" fillId="0" borderId="10" xfId="21" applyFont="1" applyFill="1" applyBorder="1" applyAlignment="1">
      <alignment horizontal="left" vertical="center" indent="1"/>
    </xf>
    <xf numFmtId="165" fontId="25" fillId="0" borderId="0" xfId="21" applyFont="1" applyFill="1" applyBorder="1" applyAlignment="1">
      <alignment horizontal="left" vertical="center" indent="1"/>
    </xf>
    <xf numFmtId="165" fontId="25" fillId="0" borderId="9" xfId="21" applyFont="1" applyFill="1" applyBorder="1" applyAlignment="1">
      <alignment horizontal="left" vertical="center" indent="1"/>
    </xf>
    <xf numFmtId="165" fontId="25" fillId="0" borderId="11" xfId="21" applyFont="1" applyFill="1" applyBorder="1" applyAlignment="1">
      <alignment horizontal="left" vertical="center" indent="1"/>
    </xf>
    <xf numFmtId="167" fontId="1" fillId="36" borderId="0" xfId="0" applyNumberFormat="1" applyFont="1" applyFill="1"/>
    <xf numFmtId="167" fontId="1" fillId="37" borderId="0" xfId="0" applyNumberFormat="1" applyFont="1" applyFill="1"/>
    <xf numFmtId="165" fontId="22" fillId="0" borderId="0" xfId="21" applyFont="1" applyFill="1" applyAlignment="1"/>
    <xf numFmtId="165" fontId="21" fillId="0" borderId="0" xfId="21" applyFont="1" applyFill="1" applyBorder="1" applyAlignment="1">
      <alignment horizontal="center" vertical="center"/>
    </xf>
    <xf numFmtId="170" fontId="21" fillId="0" borderId="0" xfId="21" applyNumberFormat="1" applyFont="1" applyFill="1" applyBorder="1" applyAlignment="1">
      <alignment horizontal="right" vertical="center"/>
    </xf>
    <xf numFmtId="167" fontId="21" fillId="0" borderId="0" xfId="21" applyNumberFormat="1" applyFont="1" applyFill="1" applyBorder="1" applyAlignment="1">
      <alignment horizontal="right" vertical="center"/>
    </xf>
    <xf numFmtId="165" fontId="21" fillId="0" borderId="0" xfId="21" applyFont="1" applyFill="1" applyBorder="1" applyAlignment="1">
      <alignment horizontal="center" vertical="center" wrapText="1" shrinkToFit="1"/>
    </xf>
    <xf numFmtId="49" fontId="21" fillId="0" borderId="0" xfId="21" applyNumberFormat="1" applyFont="1" applyFill="1" applyBorder="1" applyAlignment="1">
      <alignment horizontal="center" vertical="center" wrapText="1"/>
    </xf>
    <xf numFmtId="165" fontId="22" fillId="0" borderId="0" xfId="21" applyFont="1" applyFill="1" applyBorder="1" applyAlignment="1"/>
    <xf numFmtId="165" fontId="22" fillId="0" borderId="38" xfId="21" applyFont="1" applyFill="1" applyBorder="1" applyAlignment="1"/>
    <xf numFmtId="2" fontId="21" fillId="0" borderId="38" xfId="21" applyNumberFormat="1" applyFont="1" applyFill="1" applyBorder="1" applyAlignment="1">
      <alignment horizontal="center"/>
    </xf>
    <xf numFmtId="2" fontId="21" fillId="0" borderId="0" xfId="21" applyNumberFormat="1" applyFont="1" applyFill="1" applyBorder="1" applyAlignment="1">
      <alignment horizontal="center"/>
    </xf>
    <xf numFmtId="165" fontId="21" fillId="35" borderId="30" xfId="21" applyFont="1" applyFill="1" applyBorder="1" applyAlignment="1">
      <alignment horizontal="center" vertical="center"/>
    </xf>
    <xf numFmtId="171" fontId="21" fillId="35" borderId="30" xfId="21" applyNumberFormat="1" applyFont="1" applyFill="1" applyBorder="1" applyAlignment="1">
      <alignment horizontal="right" vertical="center" indent="1"/>
    </xf>
    <xf numFmtId="171" fontId="21" fillId="35" borderId="39" xfId="21" applyNumberFormat="1" applyFont="1" applyFill="1" applyBorder="1" applyAlignment="1">
      <alignment horizontal="right" vertical="center" indent="1"/>
    </xf>
    <xf numFmtId="167" fontId="21" fillId="35" borderId="34" xfId="21" applyNumberFormat="1" applyFont="1" applyFill="1" applyBorder="1" applyAlignment="1">
      <alignment horizontal="right" vertical="center" indent="1"/>
    </xf>
    <xf numFmtId="167" fontId="21" fillId="0" borderId="0" xfId="21" applyNumberFormat="1" applyFont="1" applyFill="1" applyBorder="1" applyAlignment="1">
      <alignment horizontal="right" vertical="center" indent="1"/>
    </xf>
    <xf numFmtId="171" fontId="21" fillId="35" borderId="31" xfId="21" applyNumberFormat="1" applyFont="1" applyFill="1" applyBorder="1" applyAlignment="1">
      <alignment horizontal="right" vertical="center" indent="1"/>
    </xf>
    <xf numFmtId="171" fontId="21" fillId="35" borderId="40" xfId="21" applyNumberFormat="1" applyFont="1" applyFill="1" applyBorder="1" applyAlignment="1">
      <alignment horizontal="right" vertical="center" indent="1"/>
    </xf>
    <xf numFmtId="171" fontId="21" fillId="35" borderId="34" xfId="21" applyNumberFormat="1" applyFont="1" applyFill="1" applyBorder="1" applyAlignment="1">
      <alignment horizontal="right" vertical="center" indent="1"/>
    </xf>
    <xf numFmtId="165" fontId="21" fillId="0" borderId="15" xfId="21" applyFont="1" applyFill="1" applyBorder="1" applyAlignment="1">
      <alignment horizontal="left" vertical="center" indent="2"/>
    </xf>
    <xf numFmtId="165" fontId="21" fillId="0" borderId="0" xfId="21" applyFont="1" applyFill="1" applyBorder="1" applyAlignment="1">
      <alignment horizontal="left" vertical="center"/>
    </xf>
    <xf numFmtId="171" fontId="21" fillId="0" borderId="13" xfId="21" applyNumberFormat="1" applyFont="1" applyFill="1" applyBorder="1" applyAlignment="1">
      <alignment horizontal="right" vertical="center" indent="1"/>
    </xf>
    <xf numFmtId="171" fontId="21" fillId="0" borderId="41" xfId="21" applyNumberFormat="1" applyFont="1" applyFill="1" applyBorder="1" applyAlignment="1">
      <alignment horizontal="right" vertical="center" indent="1"/>
    </xf>
    <xf numFmtId="167" fontId="21" fillId="0" borderId="42" xfId="21" applyNumberFormat="1" applyFont="1" applyFill="1" applyBorder="1" applyAlignment="1">
      <alignment horizontal="right" vertical="center" indent="1"/>
    </xf>
    <xf numFmtId="171" fontId="21" fillId="0" borderId="43" xfId="21" applyNumberFormat="1" applyFont="1" applyFill="1" applyBorder="1" applyAlignment="1">
      <alignment horizontal="right" vertical="center" indent="1"/>
    </xf>
    <xf numFmtId="171" fontId="21" fillId="0" borderId="44" xfId="21" applyNumberFormat="1" applyFont="1" applyFill="1" applyBorder="1" applyAlignment="1">
      <alignment horizontal="right" vertical="center" indent="1"/>
    </xf>
    <xf numFmtId="171" fontId="21" fillId="0" borderId="42" xfId="21" applyNumberFormat="1" applyFont="1" applyFill="1" applyBorder="1" applyAlignment="1">
      <alignment horizontal="right" vertical="center" indent="1"/>
    </xf>
    <xf numFmtId="167" fontId="21" fillId="0" borderId="13" xfId="21" applyNumberFormat="1" applyFont="1" applyFill="1" applyBorder="1" applyAlignment="1">
      <alignment horizontal="right" vertical="center" indent="1"/>
    </xf>
    <xf numFmtId="165" fontId="22" fillId="0" borderId="0" xfId="21" applyFont="1" applyFill="1" applyBorder="1" applyAlignment="1">
      <alignment horizontal="left" vertical="center" indent="1"/>
    </xf>
    <xf numFmtId="171" fontId="22" fillId="0" borderId="10" xfId="21" applyNumberFormat="1" applyFont="1" applyFill="1" applyBorder="1" applyAlignment="1">
      <alignment horizontal="right" vertical="center" indent="1"/>
    </xf>
    <xf numFmtId="171" fontId="22" fillId="0" borderId="45" xfId="21" applyNumberFormat="1" applyFont="1" applyFill="1" applyBorder="1" applyAlignment="1">
      <alignment horizontal="right" vertical="center" indent="1"/>
    </xf>
    <xf numFmtId="167" fontId="22" fillId="0" borderId="46" xfId="21" applyNumberFormat="1" applyFont="1" applyFill="1" applyBorder="1" applyAlignment="1">
      <alignment horizontal="right" vertical="center" indent="1"/>
    </xf>
    <xf numFmtId="167" fontId="22" fillId="0" borderId="0" xfId="21" applyNumberFormat="1" applyFont="1" applyFill="1" applyBorder="1" applyAlignment="1">
      <alignment horizontal="right" vertical="center" indent="1"/>
    </xf>
    <xf numFmtId="171" fontId="22" fillId="0" borderId="47" xfId="21" applyNumberFormat="1" applyFont="1" applyFill="1" applyBorder="1" applyAlignment="1">
      <alignment horizontal="right" vertical="center" indent="1"/>
    </xf>
    <xf numFmtId="171" fontId="22" fillId="0" borderId="48" xfId="21" applyNumberFormat="1" applyFont="1" applyFill="1" applyBorder="1" applyAlignment="1">
      <alignment horizontal="right" vertical="center" indent="1"/>
    </xf>
    <xf numFmtId="171" fontId="22" fillId="0" borderId="46" xfId="21" applyNumberFormat="1" applyFont="1" applyFill="1" applyBorder="1" applyAlignment="1">
      <alignment horizontal="right" vertical="center" indent="1"/>
    </xf>
    <xf numFmtId="165" fontId="22" fillId="0" borderId="9" xfId="21" applyFont="1" applyFill="1" applyBorder="1" applyAlignment="1">
      <alignment horizontal="left" vertical="center" indent="1"/>
    </xf>
    <xf numFmtId="171" fontId="22" fillId="0" borderId="10" xfId="57" applyNumberFormat="1" applyFont="1" applyFill="1" applyBorder="1" applyAlignment="1">
      <alignment horizontal="right" vertical="center" indent="1"/>
    </xf>
    <xf numFmtId="171" fontId="22" fillId="0" borderId="45" xfId="57" applyNumberFormat="1" applyFont="1" applyFill="1" applyBorder="1" applyAlignment="1">
      <alignment horizontal="right" vertical="center" indent="1"/>
    </xf>
    <xf numFmtId="171" fontId="22" fillId="0" borderId="47" xfId="57" applyNumberFormat="1" applyFont="1" applyFill="1" applyBorder="1" applyAlignment="1">
      <alignment horizontal="right" vertical="center" indent="1"/>
    </xf>
    <xf numFmtId="171" fontId="22" fillId="0" borderId="48" xfId="57" applyNumberFormat="1" applyFont="1" applyFill="1" applyBorder="1" applyAlignment="1">
      <alignment horizontal="right" vertical="center" indent="1"/>
    </xf>
    <xf numFmtId="171" fontId="22" fillId="0" borderId="46" xfId="57" applyNumberFormat="1" applyFont="1" applyFill="1" applyBorder="1" applyAlignment="1">
      <alignment horizontal="right" vertical="center" indent="1"/>
    </xf>
    <xf numFmtId="165" fontId="21" fillId="0" borderId="10" xfId="21" applyFont="1" applyFill="1" applyBorder="1" applyAlignment="1">
      <alignment horizontal="left" vertical="center" indent="2"/>
    </xf>
    <xf numFmtId="171" fontId="21" fillId="0" borderId="10" xfId="21" applyNumberFormat="1" applyFont="1" applyFill="1" applyBorder="1" applyAlignment="1">
      <alignment horizontal="right" vertical="center" indent="1"/>
    </xf>
    <xf numFmtId="171" fontId="21" fillId="0" borderId="45" xfId="21" applyNumberFormat="1" applyFont="1" applyFill="1" applyBorder="1" applyAlignment="1">
      <alignment horizontal="right" vertical="center" indent="1"/>
    </xf>
    <xf numFmtId="167" fontId="21" fillId="0" borderId="46" xfId="21" applyNumberFormat="1" applyFont="1" applyFill="1" applyBorder="1" applyAlignment="1">
      <alignment horizontal="right" vertical="center" indent="1"/>
    </xf>
    <xf numFmtId="171" fontId="21" fillId="0" borderId="47" xfId="21" applyNumberFormat="1" applyFont="1" applyFill="1" applyBorder="1" applyAlignment="1">
      <alignment horizontal="right" vertical="center" indent="1"/>
    </xf>
    <xf numFmtId="171" fontId="21" fillId="0" borderId="48" xfId="21" applyNumberFormat="1" applyFont="1" applyFill="1" applyBorder="1" applyAlignment="1">
      <alignment horizontal="right" vertical="center" indent="1"/>
    </xf>
    <xf numFmtId="171" fontId="21" fillId="0" borderId="46" xfId="21" applyNumberFormat="1" applyFont="1" applyFill="1" applyBorder="1" applyAlignment="1">
      <alignment horizontal="right" vertical="center" indent="1"/>
    </xf>
    <xf numFmtId="171" fontId="22" fillId="0" borderId="11" xfId="21" applyNumberFormat="1" applyFont="1" applyFill="1" applyBorder="1" applyAlignment="1">
      <alignment horizontal="right" vertical="center" indent="1"/>
    </xf>
    <xf numFmtId="171" fontId="22" fillId="0" borderId="49" xfId="21" applyNumberFormat="1" applyFont="1" applyFill="1" applyBorder="1" applyAlignment="1">
      <alignment horizontal="right" vertical="center" indent="1"/>
    </xf>
    <xf numFmtId="167" fontId="22" fillId="0" borderId="50" xfId="21" applyNumberFormat="1" applyFont="1" applyFill="1" applyBorder="1" applyAlignment="1">
      <alignment horizontal="right" vertical="center" indent="1"/>
    </xf>
    <xf numFmtId="171" fontId="22" fillId="0" borderId="51" xfId="21" applyNumberFormat="1" applyFont="1" applyFill="1" applyBorder="1" applyAlignment="1">
      <alignment horizontal="right" vertical="center" indent="1"/>
    </xf>
    <xf numFmtId="171" fontId="22" fillId="0" borderId="52" xfId="21" applyNumberFormat="1" applyFont="1" applyFill="1" applyBorder="1" applyAlignment="1">
      <alignment horizontal="right" vertical="center" indent="1"/>
    </xf>
    <xf numFmtId="171" fontId="22" fillId="0" borderId="50" xfId="21" applyNumberFormat="1" applyFont="1" applyFill="1" applyBorder="1" applyAlignment="1">
      <alignment horizontal="right" vertical="center" indent="1"/>
    </xf>
    <xf numFmtId="166" fontId="25" fillId="0" borderId="15" xfId="0" applyNumberFormat="1" applyFont="1" applyFill="1" applyBorder="1" applyAlignment="1">
      <alignment horizontal="right" vertical="center" indent="1"/>
    </xf>
    <xf numFmtId="169" fontId="24" fillId="0" borderId="0" xfId="0" applyNumberFormat="1" applyFont="1" applyAlignment="1">
      <alignment horizontal="right" vertical="center" indent="1"/>
    </xf>
    <xf numFmtId="165" fontId="30" fillId="0" borderId="38" xfId="0" applyFont="1" applyBorder="1" applyAlignment="1">
      <alignment horizontal="right" vertical="center" indent="1"/>
    </xf>
    <xf numFmtId="166" fontId="26" fillId="0" borderId="13" xfId="66" applyNumberFormat="1" applyFont="1" applyFill="1" applyBorder="1" applyAlignment="1">
      <alignment horizontal="right" vertical="center" indent="1"/>
    </xf>
    <xf numFmtId="166" fontId="25" fillId="0" borderId="11" xfId="66" applyNumberFormat="1" applyFont="1" applyFill="1" applyBorder="1" applyAlignment="1">
      <alignment horizontal="right" vertical="center" indent="1"/>
    </xf>
    <xf numFmtId="166" fontId="25" fillId="0" borderId="10" xfId="66" applyNumberFormat="1" applyFont="1" applyFill="1" applyBorder="1" applyAlignment="1">
      <alignment horizontal="right" vertical="center" indent="1"/>
    </xf>
    <xf numFmtId="171" fontId="22" fillId="0" borderId="0" xfId="21" applyNumberFormat="1" applyFont="1" applyFill="1" applyBorder="1" applyAlignment="1">
      <alignment horizontal="right" vertical="center" indent="1"/>
    </xf>
    <xf numFmtId="168" fontId="26" fillId="35" borderId="53" xfId="0" applyNumberFormat="1" applyFont="1" applyFill="1" applyBorder="1" applyAlignment="1">
      <alignment horizontal="right" vertical="center" indent="1"/>
    </xf>
    <xf numFmtId="165" fontId="25" fillId="0" borderId="17" xfId="0" applyFont="1" applyFill="1" applyBorder="1" applyAlignment="1">
      <alignment horizontal="right" vertical="center" indent="1"/>
    </xf>
    <xf numFmtId="168" fontId="25" fillId="0" borderId="35" xfId="0" applyNumberFormat="1" applyFont="1" applyFill="1" applyBorder="1" applyAlignment="1">
      <alignment horizontal="right" vertical="center" indent="1"/>
    </xf>
    <xf numFmtId="165" fontId="25" fillId="0" borderId="18" xfId="0" applyFont="1" applyFill="1" applyBorder="1" applyAlignment="1">
      <alignment horizontal="right" vertical="center" indent="1"/>
    </xf>
    <xf numFmtId="168" fontId="25" fillId="0" borderId="28" xfId="0" applyNumberFormat="1" applyFont="1" applyFill="1" applyBorder="1" applyAlignment="1">
      <alignment horizontal="right" vertical="center" indent="1"/>
    </xf>
    <xf numFmtId="165" fontId="25" fillId="0" borderId="54" xfId="0" applyFont="1" applyFill="1" applyBorder="1" applyAlignment="1">
      <alignment horizontal="right" vertical="center" indent="1"/>
    </xf>
    <xf numFmtId="168" fontId="25" fillId="0" borderId="36" xfId="0" applyNumberFormat="1" applyFont="1" applyFill="1" applyBorder="1" applyAlignment="1">
      <alignment horizontal="right" vertical="center" indent="1"/>
    </xf>
    <xf numFmtId="169" fontId="26" fillId="35" borderId="31" xfId="67" applyNumberFormat="1" applyFont="1" applyFill="1" applyBorder="1" applyAlignment="1">
      <alignment horizontal="right" vertical="center" indent="1"/>
    </xf>
    <xf numFmtId="169" fontId="26" fillId="35" borderId="53" xfId="67" applyNumberFormat="1" applyFont="1" applyFill="1" applyBorder="1" applyAlignment="1">
      <alignment horizontal="right" vertical="center" indent="1"/>
    </xf>
    <xf numFmtId="169" fontId="26" fillId="0" borderId="43" xfId="67" applyNumberFormat="1" applyFont="1" applyFill="1" applyBorder="1" applyAlignment="1">
      <alignment horizontal="right" vertical="center" indent="1"/>
    </xf>
    <xf numFmtId="169" fontId="25" fillId="0" borderId="51" xfId="67" applyNumberFormat="1" applyFont="1" applyFill="1" applyBorder="1" applyAlignment="1">
      <alignment horizontal="right" vertical="center" indent="1"/>
    </xf>
    <xf numFmtId="169" fontId="25" fillId="0" borderId="18" xfId="67" applyNumberFormat="1" applyFont="1" applyFill="1" applyBorder="1" applyAlignment="1">
      <alignment horizontal="right" vertical="center" indent="1"/>
    </xf>
    <xf numFmtId="166" fontId="26" fillId="0" borderId="27" xfId="67" applyNumberFormat="1" applyFont="1" applyFill="1" applyBorder="1" applyAlignment="1">
      <alignment horizontal="right" vertical="center" indent="1"/>
    </xf>
    <xf numFmtId="166" fontId="25" fillId="0" borderId="29" xfId="67" applyNumberFormat="1" applyFont="1" applyFill="1" applyBorder="1" applyAlignment="1">
      <alignment horizontal="right" vertical="center" indent="1"/>
    </xf>
    <xf numFmtId="166" fontId="25" fillId="0" borderId="28" xfId="67" applyNumberFormat="1" applyFont="1" applyFill="1" applyBorder="1" applyAlignment="1">
      <alignment horizontal="right" vertical="center" indent="1"/>
    </xf>
    <xf numFmtId="167" fontId="25" fillId="0" borderId="30" xfId="61" applyNumberFormat="1" applyFont="1" applyFill="1" applyBorder="1" applyAlignment="1">
      <alignment horizontal="right" vertical="center" indent="1"/>
    </xf>
    <xf numFmtId="169" fontId="25" fillId="0" borderId="49" xfId="67" applyNumberFormat="1" applyFont="1" applyFill="1" applyBorder="1" applyAlignment="1">
      <alignment horizontal="right" vertical="center" indent="1"/>
    </xf>
    <xf numFmtId="165" fontId="24" fillId="0" borderId="0" xfId="0" applyFont="1" applyFill="1"/>
    <xf numFmtId="167" fontId="0" fillId="37" borderId="0" xfId="0" applyNumberFormat="1" applyFill="1"/>
    <xf numFmtId="2" fontId="24" fillId="0" borderId="0" xfId="0" applyNumberFormat="1" applyFont="1"/>
    <xf numFmtId="165" fontId="50" fillId="0" borderId="0" xfId="0" applyFont="1"/>
    <xf numFmtId="166" fontId="26" fillId="35" borderId="30" xfId="67" applyNumberFormat="1" applyFont="1" applyFill="1" applyBorder="1" applyAlignment="1">
      <alignment horizontal="right" vertical="center" indent="1"/>
    </xf>
    <xf numFmtId="165" fontId="33" fillId="35" borderId="30" xfId="61" applyFont="1" applyFill="1" applyBorder="1" applyAlignment="1">
      <alignment horizontal="center" vertical="center" wrapText="1"/>
    </xf>
    <xf numFmtId="165" fontId="33" fillId="0" borderId="0" xfId="61" applyFont="1" applyFill="1" applyBorder="1" applyAlignment="1">
      <alignment horizontal="center" vertical="center" wrapText="1"/>
    </xf>
    <xf numFmtId="165" fontId="25" fillId="0" borderId="13" xfId="61" applyFont="1" applyFill="1" applyBorder="1" applyAlignment="1">
      <alignment horizontal="left" vertical="center" indent="1"/>
    </xf>
    <xf numFmtId="165" fontId="25" fillId="0" borderId="10" xfId="61" applyFont="1" applyFill="1" applyBorder="1" applyAlignment="1">
      <alignment horizontal="left" vertical="center" indent="1"/>
    </xf>
    <xf numFmtId="165" fontId="25" fillId="0" borderId="11" xfId="61" applyFont="1" applyFill="1" applyBorder="1" applyAlignment="1">
      <alignment horizontal="left" vertical="center" indent="1"/>
    </xf>
    <xf numFmtId="165" fontId="25" fillId="0" borderId="9" xfId="61" applyFont="1" applyFill="1" applyBorder="1" applyAlignment="1">
      <alignment horizontal="center" vertical="center"/>
    </xf>
    <xf numFmtId="165" fontId="30" fillId="0" borderId="0" xfId="0" applyFont="1" applyBorder="1"/>
    <xf numFmtId="169" fontId="25" fillId="0" borderId="45" xfId="67" applyNumberFormat="1" applyFont="1" applyFill="1" applyBorder="1" applyAlignment="1">
      <alignment horizontal="right" vertical="center" indent="1"/>
    </xf>
    <xf numFmtId="169" fontId="25" fillId="0" borderId="55" xfId="67" applyNumberFormat="1" applyFont="1" applyFill="1" applyBorder="1" applyAlignment="1">
      <alignment horizontal="right" vertical="center" indent="1"/>
    </xf>
    <xf numFmtId="169" fontId="25" fillId="0" borderId="56" xfId="67" applyNumberFormat="1" applyFont="1" applyFill="1" applyBorder="1" applyAlignment="1">
      <alignment horizontal="right" vertical="center" indent="1"/>
    </xf>
    <xf numFmtId="165" fontId="34" fillId="34" borderId="22" xfId="68" applyFont="1" applyFill="1" applyBorder="1" applyAlignment="1">
      <alignment horizontal="center"/>
    </xf>
    <xf numFmtId="165" fontId="35" fillId="34" borderId="22" xfId="69" applyFont="1" applyFill="1" applyBorder="1" applyAlignment="1">
      <alignment horizontal="center"/>
    </xf>
    <xf numFmtId="171" fontId="25" fillId="0" borderId="54" xfId="61" applyNumberFormat="1" applyFont="1" applyFill="1" applyBorder="1" applyAlignment="1">
      <alignment horizontal="right" vertical="center" wrapText="1" indent="1"/>
    </xf>
    <xf numFmtId="165" fontId="34" fillId="34" borderId="22" xfId="68" applyFont="1" applyFill="1" applyBorder="1" applyAlignment="1">
      <alignment horizontal="left"/>
    </xf>
    <xf numFmtId="165" fontId="1" fillId="0" borderId="0" xfId="61" applyAlignment="1"/>
    <xf numFmtId="165" fontId="25" fillId="0" borderId="0" xfId="21" applyFont="1" applyFill="1" applyBorder="1" applyAlignment="1">
      <alignment horizontal="left" vertical="center" wrapText="1" indent="1"/>
    </xf>
    <xf numFmtId="0" fontId="34" fillId="34" borderId="22" xfId="70" applyFont="1" applyFill="1" applyBorder="1" applyAlignment="1">
      <alignment horizontal="center"/>
    </xf>
    <xf numFmtId="0" fontId="34" fillId="0" borderId="4" xfId="70" applyFont="1" applyFill="1" applyBorder="1" applyAlignment="1">
      <alignment wrapText="1"/>
    </xf>
    <xf numFmtId="0" fontId="34" fillId="0" borderId="4" xfId="70" applyFont="1" applyFill="1" applyBorder="1" applyAlignment="1">
      <alignment horizontal="right" wrapText="1"/>
    </xf>
    <xf numFmtId="174" fontId="34" fillId="0" borderId="4" xfId="68" applyNumberFormat="1" applyFont="1" applyFill="1" applyBorder="1" applyAlignment="1">
      <alignment horizontal="right" wrapText="1"/>
    </xf>
    <xf numFmtId="174" fontId="35" fillId="0" borderId="4" xfId="69" applyNumberFormat="1" applyFont="1" applyFill="1" applyBorder="1" applyAlignment="1">
      <alignment horizontal="right" wrapText="1"/>
    </xf>
    <xf numFmtId="174" fontId="1" fillId="0" borderId="0" xfId="61" applyNumberFormat="1" applyFill="1"/>
    <xf numFmtId="174" fontId="1" fillId="0" borderId="0" xfId="61" applyNumberFormat="1"/>
    <xf numFmtId="174" fontId="34" fillId="34" borderId="22" xfId="68" applyNumberFormat="1" applyFont="1" applyFill="1" applyBorder="1" applyAlignment="1">
      <alignment horizontal="center"/>
    </xf>
    <xf numFmtId="174" fontId="35" fillId="34" borderId="22" xfId="68" applyNumberFormat="1" applyFont="1" applyFill="1" applyBorder="1" applyAlignment="1">
      <alignment horizontal="center"/>
    </xf>
    <xf numFmtId="174" fontId="35" fillId="34" borderId="22" xfId="69" applyNumberFormat="1" applyFont="1" applyFill="1" applyBorder="1" applyAlignment="1">
      <alignment horizontal="center"/>
    </xf>
    <xf numFmtId="174" fontId="34" fillId="0" borderId="4" xfId="68" applyNumberFormat="1" applyFont="1" applyFill="1" applyBorder="1" applyAlignment="1">
      <alignment wrapText="1"/>
    </xf>
    <xf numFmtId="0" fontId="35" fillId="34" borderId="22" xfId="71" applyFont="1" applyFill="1" applyBorder="1" applyAlignment="1">
      <alignment horizontal="center"/>
    </xf>
    <xf numFmtId="0" fontId="35" fillId="0" borderId="4" xfId="71" applyFont="1" applyFill="1" applyBorder="1" applyAlignment="1">
      <alignment wrapText="1"/>
    </xf>
    <xf numFmtId="0" fontId="35" fillId="0" borderId="4" xfId="71" applyFont="1" applyFill="1" applyBorder="1" applyAlignment="1">
      <alignment horizontal="right" wrapText="1"/>
    </xf>
    <xf numFmtId="165" fontId="25" fillId="0" borderId="0" xfId="21" applyFont="1" applyFill="1" applyBorder="1" applyAlignment="1">
      <alignment vertical="center" wrapText="1"/>
    </xf>
    <xf numFmtId="171" fontId="25" fillId="0" borderId="0" xfId="61" applyNumberFormat="1" applyFont="1" applyFill="1" applyBorder="1" applyAlignment="1">
      <alignment horizontal="center" vertical="center" wrapText="1"/>
    </xf>
    <xf numFmtId="165" fontId="1" fillId="0" borderId="0" xfId="61" applyFont="1" applyFill="1"/>
    <xf numFmtId="165" fontId="1" fillId="0" borderId="0" xfId="61" applyFont="1"/>
    <xf numFmtId="165" fontId="1" fillId="0" borderId="0" xfId="61" applyAlignment="1">
      <alignment horizontal="center"/>
    </xf>
    <xf numFmtId="165" fontId="39" fillId="0" borderId="0" xfId="61" applyFont="1"/>
    <xf numFmtId="165" fontId="39" fillId="0" borderId="0" xfId="61" applyFont="1" applyAlignment="1">
      <alignment vertical="center"/>
    </xf>
    <xf numFmtId="165" fontId="40" fillId="0" borderId="0" xfId="61" applyFont="1"/>
    <xf numFmtId="165" fontId="36" fillId="0" borderId="0" xfId="61" applyFont="1" applyAlignment="1">
      <alignment vertical="center"/>
    </xf>
    <xf numFmtId="165" fontId="37" fillId="0" borderId="0" xfId="61" applyFont="1" applyAlignment="1">
      <alignment vertical="center"/>
    </xf>
    <xf numFmtId="165" fontId="38" fillId="0" borderId="0" xfId="61" applyFont="1" applyAlignment="1">
      <alignment vertical="center"/>
    </xf>
    <xf numFmtId="165" fontId="52" fillId="0" borderId="0" xfId="21" quotePrefix="1" applyFont="1" applyFill="1" applyBorder="1" applyAlignment="1">
      <alignment horizontal="left" vertical="center" wrapText="1"/>
    </xf>
    <xf numFmtId="165" fontId="31" fillId="0" borderId="0" xfId="61" applyFont="1"/>
    <xf numFmtId="165" fontId="52" fillId="0" borderId="0" xfId="21" quotePrefix="1" applyFont="1" applyFill="1" applyBorder="1" applyAlignment="1">
      <alignment horizontal="left" vertical="center" wrapText="1"/>
    </xf>
    <xf numFmtId="165" fontId="31" fillId="0" borderId="0" xfId="61" applyFont="1" applyAlignment="1">
      <alignment horizontal="left"/>
    </xf>
    <xf numFmtId="171" fontId="26" fillId="0" borderId="0" xfId="61" applyNumberFormat="1" applyFont="1" applyFill="1" applyBorder="1" applyAlignment="1">
      <alignment horizontal="center" vertical="center" wrapText="1"/>
    </xf>
    <xf numFmtId="165" fontId="23" fillId="0" borderId="0" xfId="61" applyFont="1" applyFill="1"/>
    <xf numFmtId="165" fontId="23" fillId="0" borderId="0" xfId="61" applyFont="1"/>
    <xf numFmtId="171" fontId="51" fillId="38" borderId="61" xfId="61" applyNumberFormat="1" applyFont="1" applyFill="1" applyBorder="1" applyAlignment="1">
      <alignment horizontal="center" vertical="center" wrapText="1"/>
    </xf>
    <xf numFmtId="165" fontId="31" fillId="0" borderId="0" xfId="61" applyFont="1" applyAlignment="1"/>
    <xf numFmtId="165" fontId="24" fillId="0" borderId="0" xfId="61" applyFont="1" applyAlignment="1">
      <alignment horizontal="left"/>
    </xf>
    <xf numFmtId="171" fontId="25" fillId="38" borderId="30" xfId="61" applyNumberFormat="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71" fontId="22" fillId="38" borderId="34" xfId="61" applyNumberFormat="1" applyFont="1" applyFill="1" applyBorder="1" applyAlignment="1">
      <alignment horizontal="center" vertical="center" wrapText="1"/>
    </xf>
    <xf numFmtId="171" fontId="22" fillId="38" borderId="30" xfId="61" applyNumberFormat="1" applyFont="1" applyFill="1" applyBorder="1" applyAlignment="1">
      <alignment horizontal="center" vertical="center" wrapText="1"/>
    </xf>
    <xf numFmtId="171" fontId="22" fillId="38" borderId="68" xfId="61" applyNumberFormat="1" applyFont="1" applyFill="1" applyBorder="1" applyAlignment="1">
      <alignment horizontal="center" vertical="center" wrapText="1"/>
    </xf>
    <xf numFmtId="171" fontId="22" fillId="38" borderId="15" xfId="61" applyNumberFormat="1" applyFont="1" applyFill="1" applyBorder="1" applyAlignment="1">
      <alignment horizontal="center" vertical="center" wrapText="1"/>
    </xf>
    <xf numFmtId="171" fontId="22" fillId="38" borderId="31" xfId="61" applyNumberFormat="1" applyFont="1" applyFill="1" applyBorder="1" applyAlignment="1">
      <alignment horizontal="center" vertical="center" wrapText="1"/>
    </xf>
    <xf numFmtId="165" fontId="1" fillId="0" borderId="0" xfId="61" applyFill="1" applyAlignment="1"/>
    <xf numFmtId="165" fontId="1" fillId="44" borderId="0" xfId="61" applyFill="1" applyAlignment="1"/>
    <xf numFmtId="165" fontId="1" fillId="36" borderId="0" xfId="61" applyFont="1" applyFill="1"/>
    <xf numFmtId="171" fontId="22" fillId="0" borderId="30" xfId="61" applyNumberFormat="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1" fillId="37" borderId="0" xfId="61" applyFont="1" applyFill="1"/>
    <xf numFmtId="165" fontId="1" fillId="0" borderId="0" xfId="61" applyBorder="1" applyAlignment="1">
      <alignment horizontal="center"/>
    </xf>
    <xf numFmtId="165" fontId="40" fillId="0" borderId="0" xfId="61" applyFont="1" applyBorder="1"/>
    <xf numFmtId="165" fontId="31" fillId="0" borderId="0" xfId="61" applyFont="1" applyBorder="1"/>
    <xf numFmtId="165" fontId="1" fillId="0" borderId="0" xfId="61" applyBorder="1"/>
    <xf numFmtId="165" fontId="1" fillId="0" borderId="0" xfId="61" applyAlignment="1">
      <alignment vertical="center"/>
    </xf>
    <xf numFmtId="171" fontId="57" fillId="38" borderId="34" xfId="61" applyNumberFormat="1" applyFont="1" applyFill="1" applyBorder="1" applyAlignment="1">
      <alignment horizontal="center" vertical="center" wrapText="1"/>
    </xf>
    <xf numFmtId="171" fontId="57" fillId="38" borderId="30" xfId="61" applyNumberFormat="1" applyFont="1" applyFill="1" applyBorder="1" applyAlignment="1">
      <alignment horizontal="center" vertical="center" wrapText="1"/>
    </xf>
    <xf numFmtId="171" fontId="57" fillId="38" borderId="61" xfId="61" applyNumberFormat="1" applyFont="1" applyFill="1" applyBorder="1" applyAlignment="1">
      <alignment horizontal="center" vertical="center" wrapText="1"/>
    </xf>
    <xf numFmtId="171" fontId="57" fillId="42" borderId="34" xfId="61" applyNumberFormat="1" applyFont="1" applyFill="1" applyBorder="1" applyAlignment="1">
      <alignment horizontal="center" vertical="center" wrapText="1"/>
    </xf>
    <xf numFmtId="171" fontId="57" fillId="42" borderId="30" xfId="61" applyNumberFormat="1" applyFont="1" applyFill="1" applyBorder="1" applyAlignment="1">
      <alignment horizontal="center" vertical="center" wrapText="1"/>
    </xf>
    <xf numFmtId="171" fontId="57" fillId="42" borderId="61" xfId="61" applyNumberFormat="1" applyFont="1" applyFill="1" applyBorder="1" applyAlignment="1">
      <alignment horizontal="center" vertical="center" wrapText="1"/>
    </xf>
    <xf numFmtId="171" fontId="57" fillId="39" borderId="61" xfId="61" applyNumberFormat="1" applyFont="1" applyFill="1" applyBorder="1" applyAlignment="1">
      <alignment horizontal="center" vertical="center" wrapText="1"/>
    </xf>
    <xf numFmtId="171" fontId="57" fillId="41" borderId="30" xfId="61" applyNumberFormat="1" applyFont="1" applyFill="1" applyBorder="1" applyAlignment="1">
      <alignment horizontal="center" vertical="center" wrapText="1"/>
    </xf>
    <xf numFmtId="171" fontId="57" fillId="41" borderId="61" xfId="61" applyNumberFormat="1" applyFont="1" applyFill="1" applyBorder="1" applyAlignment="1">
      <alignment horizontal="center" vertical="center" wrapText="1"/>
    </xf>
    <xf numFmtId="171" fontId="57" fillId="38" borderId="89" xfId="61" applyNumberFormat="1" applyFont="1" applyFill="1" applyBorder="1" applyAlignment="1">
      <alignment horizontal="center" vertical="center" wrapText="1"/>
    </xf>
    <xf numFmtId="171" fontId="57" fillId="38" borderId="68" xfId="61" applyNumberFormat="1" applyFont="1" applyFill="1" applyBorder="1" applyAlignment="1">
      <alignment horizontal="center" vertical="center" wrapText="1"/>
    </xf>
    <xf numFmtId="171" fontId="57" fillId="38" borderId="69" xfId="61" applyNumberFormat="1" applyFont="1" applyFill="1" applyBorder="1" applyAlignment="1">
      <alignment horizontal="center" vertical="center" wrapText="1"/>
    </xf>
    <xf numFmtId="171" fontId="57" fillId="42" borderId="71" xfId="61" applyNumberFormat="1" applyFont="1" applyFill="1" applyBorder="1" applyAlignment="1">
      <alignment horizontal="center" vertical="center" wrapText="1"/>
    </xf>
    <xf numFmtId="171" fontId="57" fillId="42" borderId="68" xfId="61" applyNumberFormat="1" applyFont="1" applyFill="1" applyBorder="1" applyAlignment="1">
      <alignment horizontal="center" vertical="center" wrapText="1"/>
    </xf>
    <xf numFmtId="171" fontId="57" fillId="42" borderId="69" xfId="61" applyNumberFormat="1" applyFont="1" applyFill="1" applyBorder="1" applyAlignment="1">
      <alignment horizontal="center" vertical="center" wrapText="1"/>
    </xf>
    <xf numFmtId="171" fontId="57" fillId="39" borderId="69" xfId="61" applyNumberFormat="1" applyFont="1" applyFill="1" applyBorder="1" applyAlignment="1">
      <alignment horizontal="center" vertical="center" wrapText="1"/>
    </xf>
    <xf numFmtId="171" fontId="57" fillId="41" borderId="68" xfId="61" applyNumberFormat="1" applyFont="1" applyFill="1" applyBorder="1" applyAlignment="1">
      <alignment horizontal="center" vertical="center" wrapText="1"/>
    </xf>
    <xf numFmtId="171" fontId="57" fillId="41" borderId="69" xfId="61" applyNumberFormat="1" applyFont="1" applyFill="1" applyBorder="1" applyAlignment="1">
      <alignment horizontal="center" vertical="center" wrapText="1"/>
    </xf>
    <xf numFmtId="165" fontId="58" fillId="37" borderId="90" xfId="21" applyFont="1" applyFill="1" applyBorder="1" applyAlignment="1">
      <alignment horizontal="left" vertical="center" wrapText="1"/>
    </xf>
    <xf numFmtId="165" fontId="25" fillId="0" borderId="0" xfId="2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center" vertical="center" wrapText="1"/>
    </xf>
    <xf numFmtId="165" fontId="1" fillId="0" borderId="0" xfId="61" applyAlignment="1">
      <alignment horizontal="center" vertical="center"/>
    </xf>
    <xf numFmtId="165" fontId="40" fillId="0" borderId="0" xfId="61" applyFont="1" applyAlignment="1">
      <alignment horizontal="center" vertical="center"/>
    </xf>
    <xf numFmtId="165" fontId="31" fillId="0" borderId="0" xfId="61" applyFont="1" applyAlignment="1">
      <alignment horizontal="center" vertical="center"/>
    </xf>
    <xf numFmtId="165" fontId="1" fillId="0" borderId="91" xfId="61" applyBorder="1"/>
    <xf numFmtId="165" fontId="25" fillId="43" borderId="30" xfId="21" applyFont="1" applyFill="1" applyBorder="1" applyAlignment="1">
      <alignment horizontal="left" vertical="center" wrapText="1"/>
    </xf>
    <xf numFmtId="165" fontId="1" fillId="0" borderId="0" xfId="61" applyFill="1" applyBorder="1" applyAlignment="1">
      <alignment vertical="center"/>
    </xf>
    <xf numFmtId="165" fontId="1" fillId="0" borderId="0" xfId="61" applyFill="1" applyBorder="1"/>
    <xf numFmtId="165" fontId="1" fillId="0" borderId="0" xfId="61" applyFont="1" applyFill="1" applyBorder="1"/>
    <xf numFmtId="165" fontId="52" fillId="0" borderId="0" xfId="21" quotePrefix="1" applyFont="1" applyFill="1" applyBorder="1" applyAlignment="1">
      <alignment horizontal="left" vertical="center" wrapText="1"/>
    </xf>
    <xf numFmtId="165" fontId="40" fillId="0" borderId="0" xfId="61" applyFont="1" applyFill="1"/>
    <xf numFmtId="165" fontId="51" fillId="0" borderId="30" xfId="61" applyFont="1" applyFill="1" applyBorder="1" applyAlignment="1">
      <alignment horizontal="center" vertical="center"/>
    </xf>
    <xf numFmtId="171" fontId="25" fillId="0" borderId="30" xfId="61" applyNumberFormat="1" applyFont="1" applyFill="1" applyBorder="1" applyAlignment="1">
      <alignment horizontal="center" vertical="center" wrapText="1"/>
    </xf>
    <xf numFmtId="171" fontId="22" fillId="0" borderId="15" xfId="61" applyNumberFormat="1" applyFont="1" applyFill="1" applyBorder="1" applyAlignment="1">
      <alignment horizontal="center" vertical="center" wrapText="1"/>
    </xf>
    <xf numFmtId="171" fontId="25" fillId="0" borderId="68" xfId="61" applyNumberFormat="1" applyFont="1" applyFill="1" applyBorder="1" applyAlignment="1">
      <alignment horizontal="center" vertical="center" wrapText="1"/>
    </xf>
    <xf numFmtId="165" fontId="31" fillId="0" borderId="0" xfId="61" applyFont="1" applyFill="1"/>
    <xf numFmtId="171" fontId="22" fillId="0" borderId="65" xfId="61" applyNumberFormat="1" applyFont="1" applyFill="1" applyBorder="1" applyAlignment="1">
      <alignment horizontal="center" vertical="center" wrapText="1"/>
    </xf>
    <xf numFmtId="171" fontId="22" fillId="0" borderId="34" xfId="61" applyNumberFormat="1" applyFont="1" applyFill="1" applyBorder="1" applyAlignment="1">
      <alignment horizontal="center" vertical="center" wrapText="1"/>
    </xf>
    <xf numFmtId="171" fontId="22" fillId="0" borderId="73" xfId="61" applyNumberFormat="1" applyFont="1" applyFill="1" applyBorder="1" applyAlignment="1">
      <alignment horizontal="center" vertical="center" wrapText="1"/>
    </xf>
    <xf numFmtId="171" fontId="25" fillId="0" borderId="65" xfId="61" applyNumberFormat="1" applyFont="1" applyFill="1" applyBorder="1" applyAlignment="1">
      <alignment horizontal="center" vertical="center" wrapText="1"/>
    </xf>
    <xf numFmtId="171" fontId="25" fillId="0" borderId="34" xfId="61" applyNumberFormat="1" applyFont="1" applyFill="1" applyBorder="1" applyAlignment="1">
      <alignment horizontal="center" vertical="center" wrapText="1"/>
    </xf>
    <xf numFmtId="165" fontId="39" fillId="0" borderId="0" xfId="61" applyFont="1" applyFill="1"/>
    <xf numFmtId="171" fontId="22" fillId="0" borderId="61" xfId="61" applyNumberFormat="1" applyFont="1" applyFill="1" applyBorder="1" applyAlignment="1">
      <alignment horizontal="center" vertical="center" wrapText="1"/>
    </xf>
    <xf numFmtId="171" fontId="57" fillId="0" borderId="30" xfId="61" applyNumberFormat="1" applyFont="1" applyFill="1" applyBorder="1" applyAlignment="1">
      <alignment horizontal="center" vertical="center" wrapText="1"/>
    </xf>
    <xf numFmtId="171" fontId="57" fillId="0" borderId="68" xfId="61" applyNumberFormat="1" applyFont="1" applyFill="1" applyBorder="1" applyAlignment="1">
      <alignment horizontal="center" vertical="center" wrapText="1"/>
    </xf>
    <xf numFmtId="171" fontId="22" fillId="0" borderId="10" xfId="61" applyNumberFormat="1" applyFont="1" applyFill="1" applyBorder="1" applyAlignment="1">
      <alignment horizontal="center" vertical="center" wrapText="1"/>
    </xf>
    <xf numFmtId="171" fontId="22" fillId="0" borderId="63" xfId="61" applyNumberFormat="1" applyFont="1" applyFill="1" applyBorder="1" applyAlignment="1">
      <alignment horizontal="center" vertical="center" wrapText="1"/>
    </xf>
    <xf numFmtId="165" fontId="53" fillId="0" borderId="34" xfId="61" applyFont="1" applyFill="1" applyBorder="1" applyAlignment="1">
      <alignment horizontal="center" wrapText="1"/>
    </xf>
    <xf numFmtId="165" fontId="53" fillId="0" borderId="30" xfId="61" applyFont="1" applyFill="1" applyBorder="1" applyAlignment="1">
      <alignment horizontal="center" wrapText="1"/>
    </xf>
    <xf numFmtId="165" fontId="51" fillId="0" borderId="34" xfId="61" applyFont="1" applyFill="1" applyBorder="1" applyAlignment="1">
      <alignment horizontal="center" vertical="center"/>
    </xf>
    <xf numFmtId="171" fontId="22" fillId="0" borderId="75" xfId="61" applyNumberFormat="1" applyFont="1" applyFill="1" applyBorder="1" applyAlignment="1">
      <alignment horizontal="center" vertical="center" wrapText="1"/>
    </xf>
    <xf numFmtId="171" fontId="22" fillId="0" borderId="71" xfId="61" applyNumberFormat="1" applyFont="1" applyFill="1" applyBorder="1" applyAlignment="1">
      <alignment horizontal="center" vertical="center" wrapText="1"/>
    </xf>
    <xf numFmtId="171" fontId="25" fillId="0" borderId="0" xfId="61" quotePrefix="1" applyNumberFormat="1" applyFont="1" applyFill="1" applyBorder="1" applyAlignment="1">
      <alignment horizontal="center" vertical="center" wrapText="1"/>
    </xf>
    <xf numFmtId="171" fontId="57" fillId="0" borderId="34" xfId="61" applyNumberFormat="1" applyFont="1" applyFill="1" applyBorder="1" applyAlignment="1">
      <alignment horizontal="center" vertical="center" wrapText="1"/>
    </xf>
    <xf numFmtId="171" fontId="57" fillId="0" borderId="89" xfId="61" applyNumberFormat="1" applyFont="1" applyFill="1" applyBorder="1" applyAlignment="1">
      <alignment horizontal="center" vertical="center" wrapText="1"/>
    </xf>
    <xf numFmtId="171" fontId="25" fillId="0" borderId="98" xfId="61" applyNumberFormat="1" applyFont="1" applyFill="1" applyBorder="1" applyAlignment="1">
      <alignment horizontal="center" vertical="center" wrapText="1"/>
    </xf>
    <xf numFmtId="171" fontId="25" fillId="0" borderId="99" xfId="61" applyNumberFormat="1" applyFont="1" applyFill="1" applyBorder="1" applyAlignment="1">
      <alignment horizontal="center" vertical="center" wrapText="1"/>
    </xf>
    <xf numFmtId="171" fontId="25" fillId="0" borderId="89" xfId="61" applyNumberFormat="1" applyFont="1" applyFill="1" applyBorder="1" applyAlignment="1">
      <alignment horizontal="center" vertical="center" wrapText="1"/>
    </xf>
    <xf numFmtId="171" fontId="22" fillId="0" borderId="82" xfId="61" applyNumberFormat="1" applyFont="1" applyFill="1" applyBorder="1" applyAlignment="1">
      <alignment horizontal="center" vertical="center" wrapText="1"/>
    </xf>
    <xf numFmtId="171" fontId="22" fillId="0" borderId="83" xfId="61" applyNumberFormat="1" applyFont="1" applyFill="1" applyBorder="1" applyAlignment="1">
      <alignment horizontal="center" vertical="center" wrapText="1"/>
    </xf>
    <xf numFmtId="171" fontId="22" fillId="0" borderId="46" xfId="61" applyNumberFormat="1" applyFont="1" applyFill="1" applyBorder="1" applyAlignment="1">
      <alignment horizontal="center" vertical="center" wrapText="1"/>
    </xf>
    <xf numFmtId="171" fontId="22" fillId="0" borderId="88" xfId="61" applyNumberFormat="1" applyFont="1" applyFill="1" applyBorder="1" applyAlignment="1">
      <alignment horizontal="center" vertical="center" wrapText="1"/>
    </xf>
    <xf numFmtId="165" fontId="1" fillId="0" borderId="0" xfId="61" applyFont="1" applyAlignment="1">
      <alignment horizontal="center"/>
    </xf>
    <xf numFmtId="165" fontId="1" fillId="0" borderId="0" xfId="61" applyFont="1" applyBorder="1" applyAlignment="1">
      <alignment horizontal="center"/>
    </xf>
    <xf numFmtId="165" fontId="52" fillId="0" borderId="0" xfId="21" quotePrefix="1" applyFont="1" applyFill="1" applyBorder="1" applyAlignment="1">
      <alignment horizontal="left" vertical="center" wrapText="1"/>
    </xf>
    <xf numFmtId="165" fontId="25" fillId="0" borderId="0" xfId="21" applyFont="1" applyFill="1" applyBorder="1" applyAlignment="1">
      <alignment horizontal="left" vertical="center" wrapText="1"/>
    </xf>
    <xf numFmtId="171" fontId="25" fillId="0" borderId="71" xfId="61" applyNumberFormat="1" applyFont="1" applyFill="1" applyBorder="1" applyAlignment="1">
      <alignment horizontal="center" vertical="center" wrapText="1"/>
    </xf>
    <xf numFmtId="171" fontId="22" fillId="38" borderId="101" xfId="61" applyNumberFormat="1" applyFont="1" applyFill="1" applyBorder="1" applyAlignment="1">
      <alignment horizontal="center" vertical="center" wrapText="1"/>
    </xf>
    <xf numFmtId="171" fontId="22" fillId="0" borderId="68" xfId="61" applyNumberFormat="1" applyFont="1" applyFill="1" applyBorder="1" applyAlignment="1">
      <alignment horizontal="center" vertical="center" wrapText="1"/>
    </xf>
    <xf numFmtId="165" fontId="1" fillId="43" borderId="0" xfId="61" applyFont="1" applyFill="1"/>
    <xf numFmtId="171" fontId="22" fillId="43" borderId="82" xfId="61" applyNumberFormat="1" applyFont="1" applyFill="1" applyBorder="1" applyAlignment="1">
      <alignment horizontal="center" vertical="center" wrapText="1"/>
    </xf>
    <xf numFmtId="171" fontId="22" fillId="43" borderId="10" xfId="61" applyNumberFormat="1" applyFont="1" applyFill="1" applyBorder="1" applyAlignment="1">
      <alignment horizontal="center" vertical="center" wrapText="1"/>
    </xf>
    <xf numFmtId="165" fontId="1" fillId="43" borderId="0" xfId="61" applyFill="1"/>
    <xf numFmtId="165" fontId="1" fillId="0" borderId="0" xfId="61" applyAlignment="1">
      <alignment horizontal="center"/>
    </xf>
    <xf numFmtId="165" fontId="67" fillId="0" borderId="0" xfId="61" applyFont="1" applyFill="1"/>
    <xf numFmtId="165" fontId="1" fillId="0" borderId="0" xfId="61" applyAlignment="1">
      <alignment horizontal="center"/>
    </xf>
    <xf numFmtId="165" fontId="53" fillId="55" borderId="65" xfId="61" applyFont="1" applyFill="1" applyBorder="1" applyAlignment="1">
      <alignment horizontal="center" vertical="center" wrapText="1"/>
    </xf>
    <xf numFmtId="165" fontId="53" fillId="55" borderId="30" xfId="61" applyFont="1" applyFill="1" applyBorder="1" applyAlignment="1">
      <alignment horizontal="center" vertical="center" wrapText="1"/>
    </xf>
    <xf numFmtId="171" fontId="22" fillId="55" borderId="73" xfId="61" applyNumberFormat="1" applyFont="1" applyFill="1" applyBorder="1" applyAlignment="1">
      <alignment horizontal="center" vertical="center" wrapText="1"/>
    </xf>
    <xf numFmtId="171" fontId="22" fillId="55" borderId="15" xfId="61" applyNumberFormat="1" applyFont="1" applyFill="1" applyBorder="1" applyAlignment="1">
      <alignment horizontal="center" vertical="center" wrapText="1"/>
    </xf>
    <xf numFmtId="165" fontId="53" fillId="55" borderId="30" xfId="61" applyFont="1" applyFill="1" applyBorder="1" applyAlignment="1">
      <alignment horizontal="center" wrapText="1"/>
    </xf>
    <xf numFmtId="165" fontId="53" fillId="56" borderId="30" xfId="61" applyFont="1" applyFill="1" applyBorder="1" applyAlignment="1">
      <alignment horizontal="center" vertical="center" wrapText="1"/>
    </xf>
    <xf numFmtId="171" fontId="22" fillId="56" borderId="15" xfId="61" applyNumberFormat="1" applyFont="1" applyFill="1" applyBorder="1" applyAlignment="1">
      <alignment horizontal="center" vertical="center" wrapText="1"/>
    </xf>
    <xf numFmtId="171" fontId="22" fillId="56" borderId="74" xfId="61" applyNumberFormat="1" applyFont="1" applyFill="1" applyBorder="1" applyAlignment="1">
      <alignment horizontal="center" vertical="center" wrapText="1"/>
    </xf>
    <xf numFmtId="165" fontId="53" fillId="45" borderId="65" xfId="61" applyFont="1" applyFill="1" applyBorder="1" applyAlignment="1">
      <alignment horizontal="center" vertical="center" wrapText="1"/>
    </xf>
    <xf numFmtId="165" fontId="53" fillId="45" borderId="30" xfId="61" applyFont="1" applyFill="1" applyBorder="1" applyAlignment="1">
      <alignment horizontal="center" vertical="center" wrapText="1"/>
    </xf>
    <xf numFmtId="165" fontId="25" fillId="38" borderId="60" xfId="21" applyFont="1" applyFill="1" applyBorder="1" applyAlignment="1">
      <alignment horizontal="left" vertical="center" wrapText="1"/>
    </xf>
    <xf numFmtId="165" fontId="25" fillId="53" borderId="60" xfId="21" applyFont="1" applyFill="1" applyBorder="1" applyAlignment="1">
      <alignment horizontal="left" vertical="center" wrapText="1"/>
    </xf>
    <xf numFmtId="165" fontId="25" fillId="53" borderId="90" xfId="21" applyFont="1" applyFill="1" applyBorder="1" applyAlignment="1">
      <alignment horizontal="left" vertical="center" wrapText="1"/>
    </xf>
    <xf numFmtId="171" fontId="25" fillId="48" borderId="65" xfId="61" applyNumberFormat="1" applyFont="1" applyFill="1" applyBorder="1" applyAlignment="1">
      <alignment horizontal="center" vertical="center" wrapText="1"/>
    </xf>
    <xf numFmtId="171" fontId="25" fillId="48" borderId="30" xfId="61" applyNumberFormat="1" applyFont="1" applyFill="1" applyBorder="1" applyAlignment="1">
      <alignment horizontal="center" vertical="center" wrapText="1"/>
    </xf>
    <xf numFmtId="171" fontId="25" fillId="48" borderId="61" xfId="61" applyNumberFormat="1" applyFont="1" applyFill="1" applyBorder="1" applyAlignment="1">
      <alignment horizontal="center" vertical="center" wrapText="1"/>
    </xf>
    <xf numFmtId="171" fontId="25" fillId="48" borderId="71" xfId="61" applyNumberFormat="1" applyFont="1" applyFill="1" applyBorder="1" applyAlignment="1">
      <alignment horizontal="center" vertical="center" wrapText="1"/>
    </xf>
    <xf numFmtId="171" fontId="25" fillId="48" borderId="68" xfId="61" applyNumberFormat="1" applyFont="1" applyFill="1" applyBorder="1" applyAlignment="1">
      <alignment horizontal="center" vertical="center" wrapText="1"/>
    </xf>
    <xf numFmtId="171" fontId="25" fillId="48" borderId="69" xfId="61" applyNumberFormat="1" applyFont="1" applyFill="1" applyBorder="1" applyAlignment="1">
      <alignment horizontal="center" vertical="center" wrapText="1"/>
    </xf>
    <xf numFmtId="165" fontId="51" fillId="45" borderId="65" xfId="61" applyFont="1" applyFill="1" applyBorder="1" applyAlignment="1">
      <alignment horizontal="center" vertical="center"/>
    </xf>
    <xf numFmtId="165" fontId="51" fillId="45" borderId="30" xfId="61" applyFont="1" applyFill="1" applyBorder="1" applyAlignment="1">
      <alignment horizontal="center" vertical="center"/>
    </xf>
    <xf numFmtId="171" fontId="25" fillId="45" borderId="65" xfId="61" applyNumberFormat="1" applyFont="1" applyFill="1" applyBorder="1" applyAlignment="1">
      <alignment horizontal="center" vertical="center" wrapText="1"/>
    </xf>
    <xf numFmtId="171" fontId="25" fillId="45" borderId="30" xfId="61" applyNumberFormat="1" applyFont="1" applyFill="1" applyBorder="1" applyAlignment="1">
      <alignment horizontal="center" vertical="center" wrapText="1"/>
    </xf>
    <xf numFmtId="171" fontId="25" fillId="45" borderId="61" xfId="61" applyNumberFormat="1" applyFont="1" applyFill="1" applyBorder="1" applyAlignment="1">
      <alignment horizontal="center" vertical="center" wrapText="1"/>
    </xf>
    <xf numFmtId="171" fontId="25" fillId="45" borderId="71" xfId="61" applyNumberFormat="1" applyFont="1" applyFill="1" applyBorder="1" applyAlignment="1">
      <alignment horizontal="center" vertical="center" wrapText="1"/>
    </xf>
    <xf numFmtId="171" fontId="25" fillId="45" borderId="68" xfId="61" applyNumberFormat="1" applyFont="1" applyFill="1" applyBorder="1" applyAlignment="1">
      <alignment horizontal="center" vertical="center" wrapText="1"/>
    </xf>
    <xf numFmtId="171" fontId="25" fillId="45" borderId="69" xfId="61" applyNumberFormat="1" applyFont="1" applyFill="1" applyBorder="1" applyAlignment="1">
      <alignment horizontal="center" vertical="center" wrapText="1"/>
    </xf>
    <xf numFmtId="171" fontId="25" fillId="49" borderId="65" xfId="61" applyNumberFormat="1" applyFont="1" applyFill="1" applyBorder="1" applyAlignment="1">
      <alignment horizontal="center" vertical="center" wrapText="1"/>
    </xf>
    <xf numFmtId="171" fontId="25" fillId="49" borderId="30" xfId="61" applyNumberFormat="1" applyFont="1" applyFill="1" applyBorder="1" applyAlignment="1">
      <alignment horizontal="center" vertical="center" wrapText="1"/>
    </xf>
    <xf numFmtId="171" fontId="25" fillId="49" borderId="61" xfId="61" applyNumberFormat="1" applyFont="1" applyFill="1" applyBorder="1" applyAlignment="1">
      <alignment horizontal="center" vertical="center" wrapText="1"/>
    </xf>
    <xf numFmtId="171" fontId="25" fillId="49" borderId="71" xfId="61" applyNumberFormat="1" applyFont="1" applyFill="1" applyBorder="1" applyAlignment="1">
      <alignment horizontal="center" vertical="center" wrapText="1"/>
    </xf>
    <xf numFmtId="171" fontId="25" fillId="49" borderId="68" xfId="61" applyNumberFormat="1" applyFont="1" applyFill="1" applyBorder="1" applyAlignment="1">
      <alignment horizontal="center" vertical="center" wrapText="1"/>
    </xf>
    <xf numFmtId="171" fontId="25" fillId="49" borderId="69" xfId="61" applyNumberFormat="1" applyFont="1" applyFill="1" applyBorder="1" applyAlignment="1">
      <alignment horizontal="center" vertical="center" wrapText="1"/>
    </xf>
    <xf numFmtId="165" fontId="53" fillId="35" borderId="65" xfId="61" applyFont="1" applyFill="1" applyBorder="1" applyAlignment="1">
      <alignment horizontal="center" vertical="center" wrapText="1"/>
    </xf>
    <xf numFmtId="165" fontId="51" fillId="35" borderId="65" xfId="61" applyFont="1" applyFill="1" applyBorder="1" applyAlignment="1">
      <alignment horizontal="center" vertical="center"/>
    </xf>
    <xf numFmtId="171" fontId="25" fillId="35" borderId="65" xfId="61" applyNumberFormat="1" applyFont="1" applyFill="1" applyBorder="1" applyAlignment="1">
      <alignment horizontal="center" vertical="center" wrapText="1"/>
    </xf>
    <xf numFmtId="171" fontId="25" fillId="35" borderId="71" xfId="61" applyNumberFormat="1" applyFont="1" applyFill="1" applyBorder="1" applyAlignment="1">
      <alignment horizontal="center" vertical="center" wrapText="1"/>
    </xf>
    <xf numFmtId="171" fontId="25" fillId="35" borderId="61" xfId="61" applyNumberFormat="1" applyFont="1" applyFill="1" applyBorder="1" applyAlignment="1">
      <alignment horizontal="center" vertical="center" wrapText="1"/>
    </xf>
    <xf numFmtId="171" fontId="25" fillId="35" borderId="69" xfId="61" applyNumberFormat="1" applyFont="1" applyFill="1" applyBorder="1" applyAlignment="1">
      <alignment horizontal="center" vertical="center" wrapText="1"/>
    </xf>
    <xf numFmtId="171" fontId="25" fillId="51" borderId="61" xfId="61" applyNumberFormat="1" applyFont="1" applyFill="1" applyBorder="1" applyAlignment="1">
      <alignment horizontal="center" vertical="center" wrapText="1"/>
    </xf>
    <xf numFmtId="171" fontId="25" fillId="51" borderId="69" xfId="61" applyNumberFormat="1" applyFont="1" applyFill="1" applyBorder="1" applyAlignment="1">
      <alignment horizontal="center" vertical="center" wrapText="1"/>
    </xf>
    <xf numFmtId="165" fontId="51" fillId="55" borderId="30" xfId="61" applyFont="1" applyFill="1" applyBorder="1" applyAlignment="1">
      <alignment horizontal="center" vertical="center"/>
    </xf>
    <xf numFmtId="171" fontId="51" fillId="55" borderId="30" xfId="61" applyNumberFormat="1" applyFont="1" applyFill="1" applyBorder="1" applyAlignment="1">
      <alignment horizontal="center" vertical="center" wrapText="1"/>
    </xf>
    <xf numFmtId="171" fontId="51" fillId="55" borderId="61" xfId="61" applyNumberFormat="1" applyFont="1" applyFill="1" applyBorder="1" applyAlignment="1">
      <alignment horizontal="center" vertical="center" wrapText="1"/>
    </xf>
    <xf numFmtId="171" fontId="25" fillId="55" borderId="34" xfId="61" applyNumberFormat="1" applyFont="1" applyFill="1" applyBorder="1" applyAlignment="1">
      <alignment horizontal="center" vertical="center" wrapText="1"/>
    </xf>
    <xf numFmtId="171" fontId="25" fillId="55" borderId="30" xfId="61" applyNumberFormat="1" applyFont="1" applyFill="1" applyBorder="1" applyAlignment="1">
      <alignment horizontal="center" vertical="center" wrapText="1"/>
    </xf>
    <xf numFmtId="171" fontId="25" fillId="55" borderId="89" xfId="61" applyNumberFormat="1" applyFont="1" applyFill="1" applyBorder="1" applyAlignment="1">
      <alignment horizontal="center" vertical="center" wrapText="1"/>
    </xf>
    <xf numFmtId="171" fontId="25" fillId="55" borderId="68" xfId="61" applyNumberFormat="1" applyFont="1" applyFill="1" applyBorder="1" applyAlignment="1">
      <alignment horizontal="center" vertical="center" wrapText="1"/>
    </xf>
    <xf numFmtId="165" fontId="53" fillId="57" borderId="30" xfId="61" applyFont="1" applyFill="1" applyBorder="1" applyAlignment="1">
      <alignment horizontal="center" vertical="center" wrapText="1"/>
    </xf>
    <xf numFmtId="165" fontId="51" fillId="57" borderId="30" xfId="61" applyFont="1" applyFill="1" applyBorder="1" applyAlignment="1">
      <alignment horizontal="center" vertical="center"/>
    </xf>
    <xf numFmtId="165" fontId="51" fillId="57" borderId="61" xfId="61" applyFont="1" applyFill="1" applyBorder="1" applyAlignment="1">
      <alignment horizontal="center" vertical="center"/>
    </xf>
    <xf numFmtId="171" fontId="51" fillId="57" borderId="34" xfId="61" applyNumberFormat="1" applyFont="1" applyFill="1" applyBorder="1" applyAlignment="1">
      <alignment horizontal="center" vertical="center" wrapText="1"/>
    </xf>
    <xf numFmtId="171" fontId="51" fillId="57" borderId="30" xfId="61" applyNumberFormat="1" applyFont="1" applyFill="1" applyBorder="1" applyAlignment="1">
      <alignment horizontal="center" vertical="center" wrapText="1"/>
    </xf>
    <xf numFmtId="171" fontId="51" fillId="57" borderId="61" xfId="61" applyNumberFormat="1" applyFont="1" applyFill="1" applyBorder="1" applyAlignment="1">
      <alignment horizontal="center" vertical="center" wrapText="1"/>
    </xf>
    <xf numFmtId="171" fontId="25" fillId="57" borderId="34" xfId="61" applyNumberFormat="1" applyFont="1" applyFill="1" applyBorder="1" applyAlignment="1">
      <alignment horizontal="center" vertical="center" wrapText="1"/>
    </xf>
    <xf numFmtId="171" fontId="25" fillId="57" borderId="30" xfId="61" applyNumberFormat="1" applyFont="1" applyFill="1" applyBorder="1" applyAlignment="1">
      <alignment horizontal="center" vertical="center" wrapText="1"/>
    </xf>
    <xf numFmtId="171" fontId="25" fillId="57" borderId="61" xfId="61" applyNumberFormat="1" applyFont="1" applyFill="1" applyBorder="1" applyAlignment="1">
      <alignment horizontal="center" vertical="center" wrapText="1"/>
    </xf>
    <xf numFmtId="171" fontId="25" fillId="57" borderId="68" xfId="61" applyNumberFormat="1" applyFont="1" applyFill="1" applyBorder="1" applyAlignment="1">
      <alignment horizontal="center" vertical="center" wrapText="1"/>
    </xf>
    <xf numFmtId="171" fontId="25" fillId="57" borderId="69" xfId="61" applyNumberFormat="1" applyFont="1" applyFill="1" applyBorder="1" applyAlignment="1">
      <alignment horizontal="center" vertical="center" wrapText="1"/>
    </xf>
    <xf numFmtId="165" fontId="45" fillId="45" borderId="58" xfId="21" applyFont="1" applyFill="1" applyBorder="1" applyAlignment="1">
      <alignment horizontal="left" vertical="center" wrapText="1"/>
    </xf>
    <xf numFmtId="165" fontId="45" fillId="45" borderId="93" xfId="21" applyFont="1" applyFill="1" applyBorder="1" applyAlignment="1">
      <alignment horizontal="left" vertical="center" wrapText="1"/>
    </xf>
    <xf numFmtId="171" fontId="22" fillId="48" borderId="30" xfId="61" applyNumberFormat="1" applyFont="1" applyFill="1" applyBorder="1" applyAlignment="1">
      <alignment horizontal="center" vertical="center" wrapText="1"/>
    </xf>
    <xf numFmtId="171" fontId="22" fillId="48" borderId="61" xfId="61" applyNumberFormat="1" applyFont="1" applyFill="1" applyBorder="1" applyAlignment="1">
      <alignment horizontal="center" vertical="center" wrapText="1"/>
    </xf>
    <xf numFmtId="171" fontId="22" fillId="48" borderId="68" xfId="61" applyNumberFormat="1" applyFont="1" applyFill="1" applyBorder="1" applyAlignment="1">
      <alignment horizontal="center" vertical="center" wrapText="1"/>
    </xf>
    <xf numFmtId="171" fontId="22" fillId="57" borderId="65" xfId="61" applyNumberFormat="1" applyFont="1" applyFill="1" applyBorder="1" applyAlignment="1">
      <alignment horizontal="center" vertical="center" wrapText="1"/>
    </xf>
    <xf numFmtId="171" fontId="22" fillId="45" borderId="61" xfId="61" applyNumberFormat="1" applyFont="1" applyFill="1" applyBorder="1" applyAlignment="1">
      <alignment horizontal="center" vertical="center" wrapText="1"/>
    </xf>
    <xf numFmtId="171" fontId="22" fillId="45" borderId="69" xfId="61" applyNumberFormat="1" applyFont="1" applyFill="1" applyBorder="1" applyAlignment="1">
      <alignment horizontal="center" vertical="center" wrapText="1"/>
    </xf>
    <xf numFmtId="171" fontId="22" fillId="51" borderId="61" xfId="61" applyNumberFormat="1" applyFont="1" applyFill="1" applyBorder="1" applyAlignment="1">
      <alignment horizontal="center" vertical="center" wrapText="1"/>
    </xf>
    <xf numFmtId="171" fontId="22" fillId="51" borderId="69" xfId="61" applyNumberFormat="1" applyFont="1" applyFill="1" applyBorder="1" applyAlignment="1">
      <alignment horizontal="center" vertical="center" wrapText="1"/>
    </xf>
    <xf numFmtId="171" fontId="22" fillId="48" borderId="31" xfId="61" applyNumberFormat="1" applyFont="1" applyFill="1" applyBorder="1" applyAlignment="1">
      <alignment horizontal="center" vertical="center" wrapText="1"/>
    </xf>
    <xf numFmtId="171" fontId="22" fillId="48" borderId="101" xfId="61" applyNumberFormat="1" applyFont="1" applyFill="1" applyBorder="1" applyAlignment="1">
      <alignment horizontal="center" vertical="center" wrapText="1"/>
    </xf>
    <xf numFmtId="171" fontId="22" fillId="45" borderId="34" xfId="61" applyNumberFormat="1" applyFont="1" applyFill="1" applyBorder="1" applyAlignment="1">
      <alignment horizontal="center" vertical="center" wrapText="1"/>
    </xf>
    <xf numFmtId="171" fontId="22" fillId="45" borderId="30" xfId="61" applyNumberFormat="1" applyFont="1" applyFill="1" applyBorder="1" applyAlignment="1">
      <alignment horizontal="center" vertical="center" wrapText="1"/>
    </xf>
    <xf numFmtId="171" fontId="22" fillId="45" borderId="31" xfId="61" applyNumberFormat="1" applyFont="1" applyFill="1" applyBorder="1" applyAlignment="1">
      <alignment horizontal="center" vertical="center" wrapText="1"/>
    </xf>
    <xf numFmtId="171" fontId="22" fillId="45" borderId="68" xfId="61" applyNumberFormat="1" applyFont="1" applyFill="1" applyBorder="1" applyAlignment="1">
      <alignment horizontal="center" vertical="center" wrapText="1"/>
    </xf>
    <xf numFmtId="171" fontId="22" fillId="45" borderId="101" xfId="61" applyNumberFormat="1" applyFont="1" applyFill="1" applyBorder="1" applyAlignment="1">
      <alignment horizontal="center" vertical="center" wrapText="1"/>
    </xf>
    <xf numFmtId="171" fontId="51" fillId="55" borderId="65" xfId="61" applyNumberFormat="1" applyFont="1" applyFill="1" applyBorder="1" applyAlignment="1">
      <alignment horizontal="center" vertical="center" wrapText="1"/>
    </xf>
    <xf numFmtId="171" fontId="22" fillId="55" borderId="65" xfId="61" applyNumberFormat="1" applyFont="1" applyFill="1" applyBorder="1" applyAlignment="1">
      <alignment horizontal="center" vertical="center" wrapText="1"/>
    </xf>
    <xf numFmtId="171" fontId="22" fillId="55" borderId="30" xfId="61" applyNumberFormat="1" applyFont="1" applyFill="1" applyBorder="1" applyAlignment="1">
      <alignment horizontal="center" vertical="center" wrapText="1"/>
    </xf>
    <xf numFmtId="171" fontId="22" fillId="55" borderId="61" xfId="61" applyNumberFormat="1" applyFont="1" applyFill="1" applyBorder="1" applyAlignment="1">
      <alignment horizontal="center" vertical="center" wrapText="1"/>
    </xf>
    <xf numFmtId="171" fontId="22" fillId="55" borderId="71" xfId="61" applyNumberFormat="1" applyFont="1" applyFill="1" applyBorder="1" applyAlignment="1">
      <alignment horizontal="center" vertical="center" wrapText="1"/>
    </xf>
    <xf numFmtId="171" fontId="22" fillId="55" borderId="68" xfId="61" applyNumberFormat="1" applyFont="1" applyFill="1" applyBorder="1" applyAlignment="1">
      <alignment horizontal="center" vertical="center" wrapText="1"/>
    </xf>
    <xf numFmtId="171" fontId="22" fillId="55" borderId="69" xfId="61" applyNumberFormat="1" applyFont="1" applyFill="1" applyBorder="1" applyAlignment="1">
      <alignment horizontal="center" vertical="center" wrapText="1"/>
    </xf>
    <xf numFmtId="171" fontId="22" fillId="48" borderId="60" xfId="61" applyNumberFormat="1" applyFont="1" applyFill="1" applyBorder="1" applyAlignment="1">
      <alignment horizontal="center" vertical="center" wrapText="1"/>
    </xf>
    <xf numFmtId="171" fontId="22" fillId="48" borderId="90" xfId="61" applyNumberFormat="1" applyFont="1" applyFill="1" applyBorder="1" applyAlignment="1">
      <alignment horizontal="center" vertical="center" wrapText="1"/>
    </xf>
    <xf numFmtId="171" fontId="22" fillId="38" borderId="89" xfId="61" applyNumberFormat="1" applyFont="1" applyFill="1" applyBorder="1" applyAlignment="1">
      <alignment horizontal="center" vertical="center" wrapText="1"/>
    </xf>
    <xf numFmtId="171" fontId="22" fillId="45" borderId="65" xfId="61" applyNumberFormat="1" applyFont="1" applyFill="1" applyBorder="1" applyAlignment="1">
      <alignment horizontal="center" vertical="center" wrapText="1"/>
    </xf>
    <xf numFmtId="171" fontId="22" fillId="45" borderId="71" xfId="61" applyNumberFormat="1" applyFont="1" applyFill="1" applyBorder="1" applyAlignment="1">
      <alignment horizontal="center" vertical="center" wrapText="1"/>
    </xf>
    <xf numFmtId="165" fontId="53" fillId="56" borderId="65" xfId="61" applyFont="1" applyFill="1" applyBorder="1" applyAlignment="1">
      <alignment horizontal="center" vertical="center" wrapText="1"/>
    </xf>
    <xf numFmtId="171" fontId="22" fillId="56" borderId="65" xfId="61" applyNumberFormat="1" applyFont="1" applyFill="1" applyBorder="1" applyAlignment="1">
      <alignment horizontal="center" vertical="center" wrapText="1"/>
    </xf>
    <xf numFmtId="171" fontId="22" fillId="56" borderId="61" xfId="61" applyNumberFormat="1" applyFont="1" applyFill="1" applyBorder="1" applyAlignment="1">
      <alignment horizontal="center" vertical="center" wrapText="1"/>
    </xf>
    <xf numFmtId="171" fontId="22" fillId="56" borderId="71" xfId="61" applyNumberFormat="1" applyFont="1" applyFill="1" applyBorder="1" applyAlignment="1">
      <alignment horizontal="center" vertical="center" wrapText="1"/>
    </xf>
    <xf numFmtId="171" fontId="22" fillId="56" borderId="69" xfId="61" applyNumberFormat="1" applyFont="1" applyFill="1" applyBorder="1" applyAlignment="1">
      <alignment horizontal="center" vertical="center" wrapText="1"/>
    </xf>
    <xf numFmtId="165" fontId="25" fillId="45" borderId="95" xfId="21" applyFont="1" applyFill="1" applyBorder="1" applyAlignment="1">
      <alignment horizontal="center" vertical="center" wrapText="1"/>
    </xf>
    <xf numFmtId="165" fontId="25" fillId="45" borderId="96" xfId="21" applyFont="1" applyFill="1" applyBorder="1" applyAlignment="1">
      <alignment horizontal="center" vertical="center" wrapText="1"/>
    </xf>
    <xf numFmtId="165" fontId="25" fillId="45" borderId="81" xfId="21" applyFont="1" applyFill="1" applyBorder="1" applyAlignment="1">
      <alignment horizontal="center" vertical="center" wrapText="1"/>
    </xf>
    <xf numFmtId="165" fontId="25" fillId="45" borderId="97" xfId="21" applyFont="1" applyFill="1" applyBorder="1" applyAlignment="1">
      <alignment horizontal="center" vertical="center" wrapText="1"/>
    </xf>
    <xf numFmtId="165" fontId="51" fillId="55" borderId="65" xfId="61" applyFont="1" applyFill="1" applyBorder="1" applyAlignment="1">
      <alignment horizontal="center" vertical="center"/>
    </xf>
    <xf numFmtId="165" fontId="51" fillId="55" borderId="31" xfId="61" applyFont="1" applyFill="1" applyBorder="1" applyAlignment="1">
      <alignment horizontal="center" vertical="center"/>
    </xf>
    <xf numFmtId="171" fontId="22" fillId="55" borderId="34" xfId="61" applyNumberFormat="1" applyFont="1" applyFill="1" applyBorder="1" applyAlignment="1">
      <alignment horizontal="center" vertical="center" wrapText="1"/>
    </xf>
    <xf numFmtId="171" fontId="22" fillId="55" borderId="31" xfId="61" applyNumberFormat="1" applyFont="1" applyFill="1" applyBorder="1" applyAlignment="1">
      <alignment horizontal="center" vertical="center" wrapText="1"/>
    </xf>
    <xf numFmtId="171" fontId="22" fillId="55" borderId="17" xfId="61" applyNumberFormat="1" applyFont="1" applyFill="1" applyBorder="1" applyAlignment="1">
      <alignment horizontal="center" vertical="center" wrapText="1"/>
    </xf>
    <xf numFmtId="171" fontId="22" fillId="48" borderId="17" xfId="61" applyNumberFormat="1" applyFont="1" applyFill="1" applyBorder="1" applyAlignment="1">
      <alignment horizontal="center" vertical="center" wrapText="1"/>
    </xf>
    <xf numFmtId="171" fontId="22" fillId="51" borderId="31" xfId="61" applyNumberFormat="1" applyFont="1" applyFill="1" applyBorder="1" applyAlignment="1">
      <alignment horizontal="center" vertical="center" wrapText="1"/>
    </xf>
    <xf numFmtId="171" fontId="22" fillId="51" borderId="17" xfId="61" applyNumberFormat="1" applyFont="1" applyFill="1" applyBorder="1" applyAlignment="1">
      <alignment horizontal="center" vertical="center" wrapText="1"/>
    </xf>
    <xf numFmtId="171" fontId="22" fillId="45" borderId="74" xfId="61" applyNumberFormat="1" applyFont="1" applyFill="1" applyBorder="1" applyAlignment="1">
      <alignment horizontal="center" vertical="center" wrapText="1"/>
    </xf>
    <xf numFmtId="165" fontId="25" fillId="45" borderId="117" xfId="21" applyFont="1" applyFill="1" applyBorder="1" applyAlignment="1">
      <alignment horizontal="center" vertical="center" wrapText="1"/>
    </xf>
    <xf numFmtId="171" fontId="22" fillId="55" borderId="37" xfId="61" applyNumberFormat="1" applyFont="1" applyFill="1" applyBorder="1" applyAlignment="1">
      <alignment horizontal="center" vertical="center" wrapText="1"/>
    </xf>
    <xf numFmtId="171" fontId="22" fillId="55" borderId="14" xfId="61" applyNumberFormat="1" applyFont="1" applyFill="1" applyBorder="1" applyAlignment="1">
      <alignment horizontal="center" vertical="center" wrapText="1"/>
    </xf>
    <xf numFmtId="171" fontId="22" fillId="55" borderId="54" xfId="61" applyNumberFormat="1" applyFont="1" applyFill="1" applyBorder="1" applyAlignment="1">
      <alignment horizontal="center" vertical="center" wrapText="1"/>
    </xf>
    <xf numFmtId="171" fontId="22" fillId="38" borderId="14" xfId="61" applyNumberFormat="1" applyFont="1" applyFill="1" applyBorder="1" applyAlignment="1">
      <alignment horizontal="center" vertical="center" wrapText="1"/>
    </xf>
    <xf numFmtId="171" fontId="22" fillId="48" borderId="14" xfId="61" applyNumberFormat="1" applyFont="1" applyFill="1" applyBorder="1" applyAlignment="1">
      <alignment horizontal="center" vertical="center" wrapText="1"/>
    </xf>
    <xf numFmtId="171" fontId="22" fillId="48" borderId="108" xfId="61" applyNumberFormat="1" applyFont="1" applyFill="1" applyBorder="1" applyAlignment="1">
      <alignment horizontal="center" vertical="center" wrapText="1"/>
    </xf>
    <xf numFmtId="171" fontId="22" fillId="0" borderId="37" xfId="61" applyNumberFormat="1" applyFont="1" applyFill="1" applyBorder="1" applyAlignment="1">
      <alignment horizontal="center" vertical="center" wrapText="1"/>
    </xf>
    <xf numFmtId="171" fontId="22" fillId="0" borderId="14" xfId="61" applyNumberFormat="1" applyFont="1" applyFill="1" applyBorder="1" applyAlignment="1">
      <alignment horizontal="center" vertical="center" wrapText="1"/>
    </xf>
    <xf numFmtId="171" fontId="22" fillId="51" borderId="54" xfId="61" applyNumberFormat="1" applyFont="1" applyFill="1" applyBorder="1" applyAlignment="1">
      <alignment horizontal="center" vertical="center" wrapText="1"/>
    </xf>
    <xf numFmtId="171" fontId="22" fillId="45" borderId="108" xfId="61" applyNumberFormat="1" applyFont="1" applyFill="1" applyBorder="1" applyAlignment="1">
      <alignment horizontal="center" vertical="center" wrapText="1"/>
    </xf>
    <xf numFmtId="171" fontId="51" fillId="55" borderId="119" xfId="61" applyNumberFormat="1" applyFont="1" applyFill="1" applyBorder="1" applyAlignment="1">
      <alignment horizontal="center" vertical="center" wrapText="1"/>
    </xf>
    <xf numFmtId="171" fontId="51" fillId="38" borderId="119" xfId="61" applyNumberFormat="1" applyFont="1" applyFill="1" applyBorder="1" applyAlignment="1">
      <alignment horizontal="center" vertical="center" wrapText="1"/>
    </xf>
    <xf numFmtId="165" fontId="25" fillId="45" borderId="100" xfId="21" applyFont="1" applyFill="1" applyBorder="1" applyAlignment="1">
      <alignment horizontal="center" vertical="center" wrapText="1"/>
    </xf>
    <xf numFmtId="165" fontId="51" fillId="55" borderId="70" xfId="61" applyFont="1" applyFill="1" applyBorder="1" applyAlignment="1">
      <alignment horizontal="center" vertical="center"/>
    </xf>
    <xf numFmtId="165" fontId="51" fillId="55" borderId="38" xfId="61" applyFont="1" applyFill="1" applyBorder="1" applyAlignment="1">
      <alignment horizontal="center" vertical="center"/>
    </xf>
    <xf numFmtId="171" fontId="22" fillId="55" borderId="101" xfId="61" applyNumberFormat="1" applyFont="1" applyFill="1" applyBorder="1" applyAlignment="1">
      <alignment horizontal="center" vertical="center" wrapText="1"/>
    </xf>
    <xf numFmtId="165" fontId="51" fillId="56" borderId="65" xfId="61" applyFont="1" applyFill="1" applyBorder="1" applyAlignment="1">
      <alignment horizontal="center" vertical="center"/>
    </xf>
    <xf numFmtId="165" fontId="51" fillId="56" borderId="30" xfId="61" applyFont="1" applyFill="1" applyBorder="1" applyAlignment="1">
      <alignment horizontal="center" vertical="center"/>
    </xf>
    <xf numFmtId="171" fontId="22" fillId="51" borderId="101" xfId="61" applyNumberFormat="1" applyFont="1" applyFill="1" applyBorder="1" applyAlignment="1">
      <alignment horizontal="center" vertical="center" wrapText="1"/>
    </xf>
    <xf numFmtId="172" fontId="59" fillId="45" borderId="60" xfId="61" applyNumberFormat="1" applyFont="1" applyFill="1" applyBorder="1" applyAlignment="1">
      <alignment horizontal="center" vertical="center" wrapText="1"/>
    </xf>
    <xf numFmtId="165" fontId="25" fillId="45" borderId="60" xfId="21" applyFont="1" applyFill="1" applyBorder="1" applyAlignment="1">
      <alignment horizontal="center" vertical="center" wrapText="1"/>
    </xf>
    <xf numFmtId="165" fontId="51" fillId="56" borderId="61" xfId="61" applyFont="1" applyFill="1" applyBorder="1" applyAlignment="1">
      <alignment horizontal="center" vertical="center"/>
    </xf>
    <xf numFmtId="165" fontId="51" fillId="45" borderId="31" xfId="61" applyFont="1" applyFill="1" applyBorder="1" applyAlignment="1">
      <alignment horizontal="center" vertical="center"/>
    </xf>
    <xf numFmtId="171" fontId="22" fillId="45" borderId="73" xfId="61" applyNumberFormat="1" applyFont="1" applyFill="1" applyBorder="1" applyAlignment="1">
      <alignment horizontal="center" vertical="center" wrapText="1"/>
    </xf>
    <xf numFmtId="171" fontId="22" fillId="45" borderId="15" xfId="61" applyNumberFormat="1" applyFont="1" applyFill="1" applyBorder="1" applyAlignment="1">
      <alignment horizontal="center" vertical="center" wrapText="1"/>
    </xf>
    <xf numFmtId="171" fontId="52" fillId="55" borderId="16" xfId="61" applyNumberFormat="1" applyFont="1" applyFill="1" applyBorder="1" applyAlignment="1">
      <alignment horizontal="center" vertical="center" wrapText="1"/>
    </xf>
    <xf numFmtId="171" fontId="52" fillId="55" borderId="20" xfId="61" applyNumberFormat="1" applyFont="1" applyFill="1" applyBorder="1" applyAlignment="1">
      <alignment horizontal="center" vertical="center" wrapText="1"/>
    </xf>
    <xf numFmtId="171" fontId="22" fillId="57" borderId="15" xfId="61" applyNumberFormat="1" applyFont="1" applyFill="1" applyBorder="1" applyAlignment="1">
      <alignment horizontal="center" vertical="center" wrapText="1"/>
    </xf>
    <xf numFmtId="171" fontId="22" fillId="57" borderId="74" xfId="61" applyNumberFormat="1" applyFont="1" applyFill="1" applyBorder="1" applyAlignment="1">
      <alignment horizontal="center" vertical="center" wrapText="1"/>
    </xf>
    <xf numFmtId="165" fontId="51" fillId="50" borderId="31" xfId="61" applyFont="1" applyFill="1" applyBorder="1" applyAlignment="1">
      <alignment horizontal="center" vertical="center"/>
    </xf>
    <xf numFmtId="171" fontId="22" fillId="50" borderId="17" xfId="61" applyNumberFormat="1" applyFont="1" applyFill="1" applyBorder="1" applyAlignment="1">
      <alignment horizontal="center" vertical="center" wrapText="1"/>
    </xf>
    <xf numFmtId="171" fontId="22" fillId="56" borderId="73" xfId="61" applyNumberFormat="1" applyFont="1" applyFill="1" applyBorder="1" applyAlignment="1">
      <alignment horizontal="center" vertical="center" wrapText="1"/>
    </xf>
    <xf numFmtId="165" fontId="25" fillId="38" borderId="92" xfId="21" applyFont="1" applyFill="1" applyBorder="1" applyAlignment="1">
      <alignment horizontal="left" vertical="center" wrapText="1"/>
    </xf>
    <xf numFmtId="165" fontId="25" fillId="38" borderId="58" xfId="21" applyFont="1" applyFill="1" applyBorder="1" applyAlignment="1">
      <alignment horizontal="left" vertical="center" wrapText="1"/>
    </xf>
    <xf numFmtId="165" fontId="51" fillId="55" borderId="73" xfId="61" applyFont="1" applyFill="1" applyBorder="1" applyAlignment="1">
      <alignment horizontal="center" vertical="center"/>
    </xf>
    <xf numFmtId="165" fontId="51" fillId="55" borderId="15" xfId="61" applyFont="1" applyFill="1" applyBorder="1" applyAlignment="1">
      <alignment horizontal="center" vertical="center"/>
    </xf>
    <xf numFmtId="171" fontId="22" fillId="55" borderId="60" xfId="61" applyNumberFormat="1" applyFont="1" applyFill="1" applyBorder="1" applyAlignment="1">
      <alignment horizontal="center" vertical="center" wrapText="1"/>
    </xf>
    <xf numFmtId="165" fontId="51" fillId="57" borderId="15" xfId="61" applyFont="1" applyFill="1" applyBorder="1" applyAlignment="1">
      <alignment horizontal="center" vertical="center"/>
    </xf>
    <xf numFmtId="171" fontId="22" fillId="57" borderId="60" xfId="61" applyNumberFormat="1" applyFont="1" applyFill="1" applyBorder="1" applyAlignment="1">
      <alignment horizontal="center" vertical="center" wrapText="1"/>
    </xf>
    <xf numFmtId="171" fontId="22" fillId="50" borderId="60" xfId="61" applyNumberFormat="1" applyFont="1" applyFill="1" applyBorder="1" applyAlignment="1">
      <alignment horizontal="center" vertical="center" wrapText="1"/>
    </xf>
    <xf numFmtId="171" fontId="22" fillId="56" borderId="59" xfId="61" applyNumberFormat="1" applyFont="1" applyFill="1" applyBorder="1" applyAlignment="1">
      <alignment horizontal="center" vertical="center" wrapText="1"/>
    </xf>
    <xf numFmtId="172" fontId="53" fillId="38" borderId="76" xfId="61" applyNumberFormat="1" applyFont="1" applyFill="1" applyBorder="1" applyAlignment="1">
      <alignment horizontal="center" vertical="center" wrapText="1"/>
    </xf>
    <xf numFmtId="165" fontId="51" fillId="57" borderId="38" xfId="61" applyFont="1" applyFill="1" applyBorder="1" applyAlignment="1">
      <alignment horizontal="center" vertical="center"/>
    </xf>
    <xf numFmtId="171" fontId="21" fillId="56" borderId="78" xfId="61" applyNumberFormat="1" applyFont="1" applyFill="1" applyBorder="1" applyAlignment="1">
      <alignment horizontal="center" vertical="center" wrapText="1"/>
    </xf>
    <xf numFmtId="171" fontId="22" fillId="43" borderId="113" xfId="61" applyNumberFormat="1" applyFont="1" applyFill="1" applyBorder="1" applyAlignment="1">
      <alignment horizontal="center" vertical="center" wrapText="1"/>
    </xf>
    <xf numFmtId="171" fontId="22" fillId="43" borderId="108" xfId="61" applyNumberFormat="1" applyFont="1" applyFill="1" applyBorder="1" applyAlignment="1">
      <alignment horizontal="center" vertical="center" wrapText="1"/>
    </xf>
    <xf numFmtId="165" fontId="40" fillId="0" borderId="0" xfId="61" applyFont="1" applyFill="1" applyBorder="1"/>
    <xf numFmtId="165" fontId="25" fillId="38" borderId="105" xfId="21" applyFont="1" applyFill="1" applyBorder="1" applyAlignment="1">
      <alignment horizontal="left" vertical="center" wrapText="1"/>
    </xf>
    <xf numFmtId="165" fontId="25" fillId="38" borderId="93" xfId="21" applyFont="1" applyFill="1" applyBorder="1" applyAlignment="1">
      <alignment horizontal="left" vertical="center" wrapText="1"/>
    </xf>
    <xf numFmtId="171" fontId="22" fillId="45" borderId="113" xfId="61" applyNumberFormat="1" applyFont="1" applyFill="1" applyBorder="1" applyAlignment="1">
      <alignment horizontal="center" vertical="center" wrapText="1"/>
    </xf>
    <xf numFmtId="171" fontId="22" fillId="45" borderId="14" xfId="61" applyNumberFormat="1" applyFont="1" applyFill="1" applyBorder="1" applyAlignment="1">
      <alignment horizontal="center" vertical="center" wrapText="1"/>
    </xf>
    <xf numFmtId="165" fontId="51" fillId="55" borderId="74" xfId="61" applyFont="1" applyFill="1" applyBorder="1" applyAlignment="1">
      <alignment horizontal="center" vertical="center"/>
    </xf>
    <xf numFmtId="171" fontId="54" fillId="55" borderId="122" xfId="61" applyNumberFormat="1" applyFont="1" applyFill="1" applyBorder="1" applyAlignment="1">
      <alignment horizontal="center" vertical="center" wrapText="1"/>
    </xf>
    <xf numFmtId="171" fontId="22" fillId="55" borderId="113" xfId="61" applyNumberFormat="1" applyFont="1" applyFill="1" applyBorder="1" applyAlignment="1">
      <alignment horizontal="center" vertical="center" wrapText="1"/>
    </xf>
    <xf numFmtId="171" fontId="22" fillId="55" borderId="108" xfId="61" applyNumberFormat="1" applyFont="1" applyFill="1" applyBorder="1" applyAlignment="1">
      <alignment horizontal="center" vertical="center" wrapText="1"/>
    </xf>
    <xf numFmtId="171" fontId="22" fillId="55" borderId="111" xfId="61" applyNumberFormat="1" applyFont="1" applyFill="1" applyBorder="1" applyAlignment="1">
      <alignment horizontal="center" vertical="center" wrapText="1"/>
    </xf>
    <xf numFmtId="171" fontId="22" fillId="55" borderId="90" xfId="61" applyNumberFormat="1" applyFont="1" applyFill="1" applyBorder="1" applyAlignment="1">
      <alignment horizontal="center" vertical="center" wrapText="1"/>
    </xf>
    <xf numFmtId="171" fontId="54" fillId="57" borderId="122" xfId="61" applyNumberFormat="1" applyFont="1" applyFill="1" applyBorder="1" applyAlignment="1">
      <alignment horizontal="center" vertical="center" wrapText="1"/>
    </xf>
    <xf numFmtId="171" fontId="22" fillId="57" borderId="111" xfId="61" applyNumberFormat="1" applyFont="1" applyFill="1" applyBorder="1" applyAlignment="1">
      <alignment horizontal="center" vertical="center" wrapText="1"/>
    </xf>
    <xf numFmtId="171" fontId="22" fillId="57" borderId="90" xfId="61" applyNumberFormat="1" applyFont="1" applyFill="1" applyBorder="1" applyAlignment="1">
      <alignment horizontal="center" vertical="center" wrapText="1"/>
    </xf>
    <xf numFmtId="165" fontId="51" fillId="57" borderId="74" xfId="61" applyFont="1" applyFill="1" applyBorder="1" applyAlignment="1">
      <alignment horizontal="center" vertical="center"/>
    </xf>
    <xf numFmtId="171" fontId="22" fillId="50" borderId="111" xfId="61" applyNumberFormat="1" applyFont="1" applyFill="1" applyBorder="1" applyAlignment="1">
      <alignment horizontal="center" vertical="center" wrapText="1"/>
    </xf>
    <xf numFmtId="171" fontId="22" fillId="50" borderId="90" xfId="61" applyNumberFormat="1" applyFont="1" applyFill="1" applyBorder="1" applyAlignment="1">
      <alignment horizontal="center" vertical="center" wrapText="1"/>
    </xf>
    <xf numFmtId="171" fontId="22" fillId="56" borderId="113" xfId="61" applyNumberFormat="1" applyFont="1" applyFill="1" applyBorder="1" applyAlignment="1">
      <alignment horizontal="center" vertical="center" wrapText="1"/>
    </xf>
    <xf numFmtId="171" fontId="22" fillId="56" borderId="108" xfId="61" applyNumberFormat="1" applyFont="1" applyFill="1" applyBorder="1" applyAlignment="1">
      <alignment horizontal="center" vertical="center" wrapText="1"/>
    </xf>
    <xf numFmtId="171" fontId="22" fillId="56" borderId="120" xfId="61" applyNumberFormat="1" applyFont="1" applyFill="1" applyBorder="1" applyAlignment="1">
      <alignment horizontal="center" vertical="center" wrapText="1"/>
    </xf>
    <xf numFmtId="171" fontId="22" fillId="56" borderId="94" xfId="61" applyNumberFormat="1" applyFont="1" applyFill="1" applyBorder="1" applyAlignment="1">
      <alignment horizontal="center" vertical="center" wrapText="1"/>
    </xf>
    <xf numFmtId="165" fontId="25" fillId="38" borderId="30" xfId="21" applyFont="1" applyFill="1" applyBorder="1" applyAlignment="1">
      <alignment horizontal="left" vertical="center" wrapText="1"/>
    </xf>
    <xf numFmtId="171" fontId="25" fillId="50" borderId="61" xfId="61" applyNumberFormat="1" applyFont="1" applyFill="1" applyBorder="1" applyAlignment="1">
      <alignment horizontal="center" vertical="center" wrapText="1"/>
    </xf>
    <xf numFmtId="171" fontId="25" fillId="56" borderId="46" xfId="61" applyNumberFormat="1" applyFont="1" applyFill="1" applyBorder="1" applyAlignment="1">
      <alignment horizontal="center" vertical="center" wrapText="1"/>
    </xf>
    <xf numFmtId="171" fontId="25" fillId="56" borderId="10" xfId="61" applyNumberFormat="1" applyFont="1" applyFill="1" applyBorder="1" applyAlignment="1">
      <alignment horizontal="center" vertical="center" wrapText="1"/>
    </xf>
    <xf numFmtId="171" fontId="25" fillId="56" borderId="62" xfId="61" applyNumberFormat="1" applyFont="1" applyFill="1" applyBorder="1" applyAlignment="1">
      <alignment horizontal="center" vertical="center" wrapText="1"/>
    </xf>
    <xf numFmtId="165" fontId="25" fillId="43" borderId="14" xfId="21" applyFont="1" applyFill="1" applyBorder="1" applyAlignment="1">
      <alignment horizontal="left" vertical="center" wrapText="1"/>
    </xf>
    <xf numFmtId="171" fontId="57" fillId="38" borderId="37" xfId="61" applyNumberFormat="1" applyFont="1" applyFill="1" applyBorder="1" applyAlignment="1">
      <alignment horizontal="center" vertical="center" wrapText="1"/>
    </xf>
    <xf numFmtId="171" fontId="57" fillId="38" borderId="14" xfId="61" applyNumberFormat="1" applyFont="1" applyFill="1" applyBorder="1" applyAlignment="1">
      <alignment horizontal="center" vertical="center" wrapText="1"/>
    </xf>
    <xf numFmtId="171" fontId="57" fillId="38" borderId="108" xfId="61" applyNumberFormat="1" applyFont="1" applyFill="1" applyBorder="1" applyAlignment="1">
      <alignment horizontal="center" vertical="center" wrapText="1"/>
    </xf>
    <xf numFmtId="171" fontId="57" fillId="42" borderId="37" xfId="61" applyNumberFormat="1" applyFont="1" applyFill="1" applyBorder="1" applyAlignment="1">
      <alignment horizontal="center" vertical="center" wrapText="1"/>
    </xf>
    <xf numFmtId="171" fontId="57" fillId="42" borderId="14" xfId="61" applyNumberFormat="1" applyFont="1" applyFill="1" applyBorder="1" applyAlignment="1">
      <alignment horizontal="center" vertical="center" wrapText="1"/>
    </xf>
    <xf numFmtId="171" fontId="57" fillId="0" borderId="14" xfId="61" applyNumberFormat="1" applyFont="1" applyFill="1" applyBorder="1" applyAlignment="1">
      <alignment horizontal="center" vertical="center" wrapText="1"/>
    </xf>
    <xf numFmtId="171" fontId="57" fillId="42" borderId="108" xfId="61" applyNumberFormat="1" applyFont="1" applyFill="1" applyBorder="1" applyAlignment="1">
      <alignment horizontal="center" vertical="center" wrapText="1"/>
    </xf>
    <xf numFmtId="171" fontId="57" fillId="0" borderId="37" xfId="61" applyNumberFormat="1" applyFont="1" applyFill="1" applyBorder="1" applyAlignment="1">
      <alignment horizontal="center" vertical="center" wrapText="1"/>
    </xf>
    <xf numFmtId="171" fontId="57" fillId="39" borderId="108" xfId="61" applyNumberFormat="1" applyFont="1" applyFill="1" applyBorder="1" applyAlignment="1">
      <alignment horizontal="center" vertical="center" wrapText="1"/>
    </xf>
    <xf numFmtId="171" fontId="57" fillId="41" borderId="14" xfId="61" applyNumberFormat="1" applyFont="1" applyFill="1" applyBorder="1" applyAlignment="1">
      <alignment horizontal="center" vertical="center" wrapText="1"/>
    </xf>
    <xf numFmtId="171" fontId="57" fillId="41" borderId="108" xfId="61" applyNumberFormat="1" applyFont="1" applyFill="1" applyBorder="1" applyAlignment="1">
      <alignment horizontal="center" vertical="center" wrapText="1"/>
    </xf>
    <xf numFmtId="165" fontId="25" fillId="38" borderId="65" xfId="21" applyFont="1" applyFill="1" applyBorder="1" applyAlignment="1">
      <alignment horizontal="left" vertical="center" wrapText="1"/>
    </xf>
    <xf numFmtId="165" fontId="25" fillId="38" borderId="71" xfId="21" applyFont="1" applyFill="1" applyBorder="1" applyAlignment="1">
      <alignment horizontal="left" vertical="center" wrapText="1"/>
    </xf>
    <xf numFmtId="171" fontId="25" fillId="0" borderId="123" xfId="61" applyNumberFormat="1" applyFont="1" applyFill="1" applyBorder="1" applyAlignment="1">
      <alignment horizontal="center" vertical="center" wrapText="1"/>
    </xf>
    <xf numFmtId="171" fontId="25" fillId="50" borderId="69" xfId="61" applyNumberFormat="1" applyFont="1" applyFill="1" applyBorder="1" applyAlignment="1">
      <alignment horizontal="center" vertical="center" wrapText="1"/>
    </xf>
    <xf numFmtId="171" fontId="25" fillId="56" borderId="88" xfId="61" applyNumberFormat="1" applyFont="1" applyFill="1" applyBorder="1" applyAlignment="1">
      <alignment horizontal="center" vertical="center" wrapText="1"/>
    </xf>
    <xf numFmtId="171" fontId="25" fillId="56" borderId="63" xfId="61" applyNumberFormat="1" applyFont="1" applyFill="1" applyBorder="1" applyAlignment="1">
      <alignment horizontal="center" vertical="center" wrapText="1"/>
    </xf>
    <xf numFmtId="171" fontId="25" fillId="56" borderId="64" xfId="61" applyNumberFormat="1" applyFont="1" applyFill="1" applyBorder="1" applyAlignment="1">
      <alignment horizontal="center" vertical="center" wrapText="1"/>
    </xf>
    <xf numFmtId="171" fontId="22" fillId="45" borderId="81" xfId="61" applyNumberFormat="1" applyFont="1" applyFill="1" applyBorder="1" applyAlignment="1">
      <alignment horizontal="center" vertical="center" wrapText="1"/>
    </xf>
    <xf numFmtId="171" fontId="22" fillId="45" borderId="10" xfId="61" applyNumberFormat="1" applyFont="1" applyFill="1" applyBorder="1" applyAlignment="1">
      <alignment horizontal="center" vertical="center" wrapText="1"/>
    </xf>
    <xf numFmtId="171" fontId="22" fillId="45" borderId="62" xfId="61" applyNumberFormat="1" applyFont="1" applyFill="1" applyBorder="1" applyAlignment="1">
      <alignment horizontal="center" vertical="center" wrapText="1"/>
    </xf>
    <xf numFmtId="171" fontId="22" fillId="45" borderId="82" xfId="61" applyNumberFormat="1" applyFont="1" applyFill="1" applyBorder="1" applyAlignment="1">
      <alignment horizontal="center" vertical="center" wrapText="1"/>
    </xf>
    <xf numFmtId="171" fontId="22" fillId="45" borderId="83" xfId="61" applyNumberFormat="1" applyFont="1" applyFill="1" applyBorder="1" applyAlignment="1">
      <alignment horizontal="center" vertical="center" wrapText="1"/>
    </xf>
    <xf numFmtId="171" fontId="22" fillId="45" borderId="63" xfId="61" applyNumberFormat="1" applyFont="1" applyFill="1" applyBorder="1" applyAlignment="1">
      <alignment horizontal="center" vertical="center" wrapText="1"/>
    </xf>
    <xf numFmtId="171" fontId="22" fillId="45" borderId="64" xfId="61" applyNumberFormat="1" applyFont="1" applyFill="1" applyBorder="1" applyAlignment="1">
      <alignment horizontal="center" vertical="center" wrapText="1"/>
    </xf>
    <xf numFmtId="171" fontId="22" fillId="55" borderId="10" xfId="61" applyNumberFormat="1" applyFont="1" applyFill="1" applyBorder="1" applyAlignment="1">
      <alignment horizontal="center" vertical="center" wrapText="1"/>
    </xf>
    <xf numFmtId="171" fontId="22" fillId="55" borderId="63" xfId="61" applyNumberFormat="1" applyFont="1" applyFill="1" applyBorder="1" applyAlignment="1">
      <alignment horizontal="center" vertical="center" wrapText="1"/>
    </xf>
    <xf numFmtId="171" fontId="22" fillId="57" borderId="10" xfId="61" applyNumberFormat="1" applyFont="1" applyFill="1" applyBorder="1" applyAlignment="1">
      <alignment horizontal="center" vertical="center" wrapText="1"/>
    </xf>
    <xf numFmtId="171" fontId="22" fillId="57" borderId="63" xfId="61" applyNumberFormat="1" applyFont="1" applyFill="1" applyBorder="1" applyAlignment="1">
      <alignment horizontal="center" vertical="center" wrapText="1"/>
    </xf>
    <xf numFmtId="171" fontId="22" fillId="57" borderId="62" xfId="61" applyNumberFormat="1" applyFont="1" applyFill="1" applyBorder="1" applyAlignment="1">
      <alignment horizontal="center" vertical="center" wrapText="1"/>
    </xf>
    <xf numFmtId="171" fontId="22" fillId="57" borderId="64" xfId="61" applyNumberFormat="1" applyFont="1" applyFill="1" applyBorder="1" applyAlignment="1">
      <alignment horizontal="center" vertical="center" wrapText="1"/>
    </xf>
    <xf numFmtId="171" fontId="22" fillId="50" borderId="62" xfId="61" applyNumberFormat="1" applyFont="1" applyFill="1" applyBorder="1" applyAlignment="1">
      <alignment horizontal="center" vertical="center" wrapText="1"/>
    </xf>
    <xf numFmtId="171" fontId="22" fillId="50" borderId="64" xfId="61" applyNumberFormat="1" applyFont="1" applyFill="1" applyBorder="1" applyAlignment="1">
      <alignment horizontal="center" vertical="center" wrapText="1"/>
    </xf>
    <xf numFmtId="171" fontId="22" fillId="56" borderId="82" xfId="61" applyNumberFormat="1" applyFont="1" applyFill="1" applyBorder="1" applyAlignment="1">
      <alignment horizontal="center" vertical="center" wrapText="1"/>
    </xf>
    <xf numFmtId="171" fontId="22" fillId="56" borderId="10" xfId="61" applyNumberFormat="1" applyFont="1" applyFill="1" applyBorder="1" applyAlignment="1">
      <alignment horizontal="center" vertical="center" wrapText="1"/>
    </xf>
    <xf numFmtId="171" fontId="22" fillId="56" borderId="62" xfId="61" applyNumberFormat="1" applyFont="1" applyFill="1" applyBorder="1" applyAlignment="1">
      <alignment horizontal="center" vertical="center" wrapText="1"/>
    </xf>
    <xf numFmtId="171" fontId="22" fillId="56" borderId="83" xfId="61" applyNumberFormat="1" applyFont="1" applyFill="1" applyBorder="1" applyAlignment="1">
      <alignment horizontal="center" vertical="center" wrapText="1"/>
    </xf>
    <xf numFmtId="171" fontId="22" fillId="56" borderId="63" xfId="61" applyNumberFormat="1" applyFont="1" applyFill="1" applyBorder="1" applyAlignment="1">
      <alignment horizontal="center" vertical="center" wrapText="1"/>
    </xf>
    <xf numFmtId="171" fontId="22" fillId="56" borderId="64" xfId="61" applyNumberFormat="1" applyFont="1" applyFill="1" applyBorder="1" applyAlignment="1">
      <alignment horizontal="center" vertical="center" wrapText="1"/>
    </xf>
    <xf numFmtId="171" fontId="22" fillId="45" borderId="84" xfId="61" applyNumberFormat="1" applyFont="1" applyFill="1" applyBorder="1" applyAlignment="1">
      <alignment horizontal="center" vertical="center" wrapText="1"/>
    </xf>
    <xf numFmtId="171" fontId="22" fillId="45" borderId="12" xfId="61" applyNumberFormat="1" applyFont="1" applyFill="1" applyBorder="1" applyAlignment="1">
      <alignment horizontal="center" vertical="center" wrapText="1"/>
    </xf>
    <xf numFmtId="171" fontId="22" fillId="57" borderId="12" xfId="61" applyNumberFormat="1" applyFont="1" applyFill="1" applyBorder="1" applyAlignment="1">
      <alignment horizontal="center" vertical="center" wrapText="1"/>
    </xf>
    <xf numFmtId="171" fontId="22" fillId="57" borderId="86" xfId="61" applyNumberFormat="1" applyFont="1" applyFill="1" applyBorder="1" applyAlignment="1">
      <alignment horizontal="center" vertical="center" wrapText="1"/>
    </xf>
    <xf numFmtId="171" fontId="22" fillId="55" borderId="82" xfId="61" applyNumberFormat="1" applyFont="1" applyFill="1" applyBorder="1" applyAlignment="1">
      <alignment horizontal="center" vertical="center" wrapText="1"/>
    </xf>
    <xf numFmtId="171" fontId="22" fillId="55" borderId="85" xfId="61" applyNumberFormat="1" applyFont="1" applyFill="1" applyBorder="1" applyAlignment="1">
      <alignment horizontal="center" vertical="center" wrapText="1"/>
    </xf>
    <xf numFmtId="171" fontId="22" fillId="55" borderId="12" xfId="61" applyNumberFormat="1" applyFont="1" applyFill="1" applyBorder="1" applyAlignment="1">
      <alignment horizontal="center" vertical="center" wrapText="1"/>
    </xf>
    <xf numFmtId="171" fontId="22" fillId="55" borderId="88" xfId="61" applyNumberFormat="1" applyFont="1" applyFill="1" applyBorder="1" applyAlignment="1">
      <alignment horizontal="center" vertical="center" wrapText="1"/>
    </xf>
    <xf numFmtId="171" fontId="22" fillId="56" borderId="46" xfId="61" applyNumberFormat="1" applyFont="1" applyFill="1" applyBorder="1" applyAlignment="1">
      <alignment horizontal="center" vertical="center" wrapText="1"/>
    </xf>
    <xf numFmtId="171" fontId="22" fillId="56" borderId="88" xfId="61" applyNumberFormat="1" applyFont="1" applyFill="1" applyBorder="1" applyAlignment="1">
      <alignment horizontal="center" vertical="center" wrapText="1"/>
    </xf>
    <xf numFmtId="165" fontId="53" fillId="55" borderId="15" xfId="61" applyFont="1" applyFill="1" applyBorder="1" applyAlignment="1">
      <alignment horizontal="center" vertical="center" wrapText="1"/>
    </xf>
    <xf numFmtId="165" fontId="53" fillId="55" borderId="30" xfId="61" applyFont="1" applyFill="1" applyBorder="1" applyAlignment="1">
      <alignment horizontal="center" vertical="center"/>
    </xf>
    <xf numFmtId="171" fontId="25" fillId="38" borderId="65" xfId="61" applyNumberFormat="1" applyFont="1" applyFill="1" applyBorder="1" applyAlignment="1">
      <alignment horizontal="center" vertical="center" wrapText="1"/>
    </xf>
    <xf numFmtId="171" fontId="25" fillId="38" borderId="61" xfId="61" applyNumberFormat="1" applyFont="1" applyFill="1" applyBorder="1" applyAlignment="1">
      <alignment horizontal="center" vertical="center" wrapText="1"/>
    </xf>
    <xf numFmtId="171" fontId="25" fillId="42" borderId="34" xfId="61" applyNumberFormat="1" applyFont="1" applyFill="1" applyBorder="1" applyAlignment="1">
      <alignment horizontal="center" vertical="center" wrapText="1"/>
    </xf>
    <xf numFmtId="171" fontId="25" fillId="42" borderId="30" xfId="61" applyNumberFormat="1" applyFont="1" applyFill="1" applyBorder="1" applyAlignment="1">
      <alignment horizontal="center" vertical="center" wrapText="1"/>
    </xf>
    <xf numFmtId="171" fontId="25" fillId="42" borderId="61" xfId="61" applyNumberFormat="1" applyFont="1" applyFill="1" applyBorder="1" applyAlignment="1">
      <alignment horizontal="center" vertical="center" wrapText="1"/>
    </xf>
    <xf numFmtId="171" fontId="25" fillId="39" borderId="61" xfId="61" applyNumberFormat="1" applyFont="1" applyFill="1" applyBorder="1" applyAlignment="1">
      <alignment horizontal="center" vertical="center" wrapText="1"/>
    </xf>
    <xf numFmtId="171" fontId="25" fillId="0" borderId="46" xfId="61" applyNumberFormat="1" applyFont="1" applyFill="1" applyBorder="1" applyAlignment="1">
      <alignment horizontal="center" vertical="center" wrapText="1"/>
    </xf>
    <xf numFmtId="171" fontId="25" fillId="41" borderId="10" xfId="61" applyNumberFormat="1" applyFont="1" applyFill="1" applyBorder="1" applyAlignment="1">
      <alignment horizontal="center" vertical="center" wrapText="1"/>
    </xf>
    <xf numFmtId="171" fontId="25" fillId="41" borderId="62" xfId="61" applyNumberFormat="1" applyFont="1" applyFill="1" applyBorder="1" applyAlignment="1">
      <alignment horizontal="center" vertical="center" wrapText="1"/>
    </xf>
    <xf numFmtId="171" fontId="25" fillId="38" borderId="71" xfId="61" applyNumberFormat="1" applyFont="1" applyFill="1" applyBorder="1" applyAlignment="1">
      <alignment horizontal="center" vertical="center" wrapText="1"/>
    </xf>
    <xf numFmtId="171" fontId="25" fillId="38" borderId="68" xfId="61" applyNumberFormat="1" applyFont="1" applyFill="1" applyBorder="1" applyAlignment="1">
      <alignment horizontal="center" vertical="center" wrapText="1"/>
    </xf>
    <xf numFmtId="171" fontId="25" fillId="42" borderId="71" xfId="61" applyNumberFormat="1" applyFont="1" applyFill="1" applyBorder="1" applyAlignment="1">
      <alignment horizontal="center" vertical="center" wrapText="1"/>
    </xf>
    <xf numFmtId="171" fontId="25" fillId="42" borderId="68" xfId="61" applyNumberFormat="1" applyFont="1" applyFill="1" applyBorder="1" applyAlignment="1">
      <alignment horizontal="center" vertical="center" wrapText="1"/>
    </xf>
    <xf numFmtId="171" fontId="25" fillId="42" borderId="69" xfId="61" applyNumberFormat="1" applyFont="1" applyFill="1" applyBorder="1" applyAlignment="1">
      <alignment horizontal="center" vertical="center" wrapText="1"/>
    </xf>
    <xf numFmtId="171" fontId="25" fillId="39" borderId="69" xfId="61" applyNumberFormat="1" applyFont="1" applyFill="1" applyBorder="1" applyAlignment="1">
      <alignment horizontal="center" vertical="center" wrapText="1"/>
    </xf>
    <xf numFmtId="171" fontId="25" fillId="0" borderId="88" xfId="61" applyNumberFormat="1" applyFont="1" applyFill="1" applyBorder="1" applyAlignment="1">
      <alignment horizontal="center" vertical="center" wrapText="1"/>
    </xf>
    <xf numFmtId="171" fontId="25" fillId="41" borderId="63" xfId="61" applyNumberFormat="1" applyFont="1" applyFill="1" applyBorder="1" applyAlignment="1">
      <alignment horizontal="center" vertical="center" wrapText="1"/>
    </xf>
    <xf numFmtId="171" fontId="25" fillId="41" borderId="64" xfId="61" applyNumberFormat="1" applyFont="1" applyFill="1" applyBorder="1" applyAlignment="1">
      <alignment horizontal="center" vertical="center" wrapText="1"/>
    </xf>
    <xf numFmtId="171" fontId="25" fillId="42" borderId="65" xfId="61" applyNumberFormat="1" applyFont="1" applyFill="1" applyBorder="1" applyAlignment="1">
      <alignment horizontal="center" vertical="center" wrapText="1"/>
    </xf>
    <xf numFmtId="171" fontId="25" fillId="41" borderId="30" xfId="61" applyNumberFormat="1" applyFont="1" applyFill="1" applyBorder="1" applyAlignment="1">
      <alignment horizontal="center" vertical="center" wrapText="1"/>
    </xf>
    <xf numFmtId="171" fontId="25" fillId="41" borderId="61" xfId="61" applyNumberFormat="1" applyFont="1" applyFill="1" applyBorder="1" applyAlignment="1">
      <alignment horizontal="center" vertical="center" wrapText="1"/>
    </xf>
    <xf numFmtId="171" fontId="71" fillId="57" borderId="34" xfId="61" applyNumberFormat="1" applyFont="1" applyFill="1" applyBorder="1" applyAlignment="1">
      <alignment horizontal="center" vertical="center" wrapText="1"/>
    </xf>
    <xf numFmtId="171" fontId="71" fillId="57" borderId="89" xfId="61" applyNumberFormat="1" applyFont="1" applyFill="1" applyBorder="1" applyAlignment="1">
      <alignment horizontal="center" vertical="center" wrapText="1"/>
    </xf>
    <xf numFmtId="165" fontId="53" fillId="55" borderId="30" xfId="61" applyFont="1" applyFill="1" applyBorder="1" applyAlignment="1">
      <alignment horizontal="center" vertical="center" wrapText="1"/>
    </xf>
    <xf numFmtId="165" fontId="53" fillId="38" borderId="65" xfId="61" applyFont="1" applyFill="1" applyBorder="1" applyAlignment="1">
      <alignment horizontal="center" vertical="center" wrapText="1"/>
    </xf>
    <xf numFmtId="165" fontId="53" fillId="38" borderId="30" xfId="61" applyFont="1" applyFill="1" applyBorder="1" applyAlignment="1">
      <alignment horizontal="center" vertical="center" wrapText="1"/>
    </xf>
    <xf numFmtId="171" fontId="25" fillId="48" borderId="125" xfId="61" applyNumberFormat="1" applyFont="1" applyFill="1" applyBorder="1" applyAlignment="1">
      <alignment horizontal="center" vertical="center" wrapText="1"/>
    </xf>
    <xf numFmtId="171" fontId="25" fillId="60" borderId="125" xfId="61" applyNumberFormat="1" applyFont="1" applyFill="1" applyBorder="1" applyAlignment="1">
      <alignment horizontal="center" vertical="center" wrapText="1"/>
    </xf>
    <xf numFmtId="49" fontId="0" fillId="0" borderId="0" xfId="83" applyNumberFormat="1" applyFont="1"/>
    <xf numFmtId="175" fontId="0" fillId="0" borderId="0" xfId="0" applyNumberFormat="1"/>
    <xf numFmtId="9" fontId="0" fillId="0" borderId="0" xfId="84" applyFont="1"/>
    <xf numFmtId="171" fontId="25" fillId="0" borderId="125" xfId="61" applyNumberFormat="1" applyFont="1" applyFill="1" applyBorder="1" applyAlignment="1">
      <alignment horizontal="center" vertical="center" wrapText="1"/>
    </xf>
    <xf numFmtId="9" fontId="25" fillId="0" borderId="0" xfId="84" applyFont="1" applyFill="1" applyBorder="1" applyAlignment="1">
      <alignment horizontal="center" vertical="center" wrapText="1"/>
    </xf>
    <xf numFmtId="165" fontId="1" fillId="0" borderId="0" xfId="0" applyFont="1" applyAlignment="1">
      <alignment vertical="center" wrapText="1"/>
    </xf>
    <xf numFmtId="171" fontId="25" fillId="60" borderId="30" xfId="61" applyNumberFormat="1" applyFont="1" applyFill="1" applyBorder="1" applyAlignment="1">
      <alignment horizontal="center" vertical="center" wrapText="1"/>
    </xf>
    <xf numFmtId="165" fontId="53" fillId="42" borderId="30" xfId="61" applyFont="1" applyFill="1" applyBorder="1" applyAlignment="1">
      <alignment horizontal="center" vertical="center" wrapText="1"/>
    </xf>
    <xf numFmtId="165" fontId="53" fillId="39" borderId="34" xfId="61" applyFont="1" applyFill="1" applyBorder="1" applyAlignment="1">
      <alignment horizontal="center" vertical="center" wrapText="1"/>
    </xf>
    <xf numFmtId="165" fontId="53" fillId="39" borderId="30" xfId="61" applyFont="1" applyFill="1" applyBorder="1" applyAlignment="1">
      <alignment horizontal="center" vertical="center" wrapText="1"/>
    </xf>
    <xf numFmtId="165" fontId="53" fillId="41" borderId="65" xfId="61" applyFont="1" applyFill="1" applyBorder="1" applyAlignment="1">
      <alignment horizontal="center" vertical="center" wrapText="1"/>
    </xf>
    <xf numFmtId="165" fontId="53" fillId="41" borderId="30" xfId="61" applyFont="1" applyFill="1" applyBorder="1" applyAlignment="1">
      <alignment horizontal="center" vertical="center" wrapText="1"/>
    </xf>
    <xf numFmtId="165" fontId="51" fillId="0" borderId="65" xfId="61" applyFont="1" applyBorder="1" applyAlignment="1">
      <alignment horizontal="center" vertical="center"/>
    </xf>
    <xf numFmtId="165" fontId="51" fillId="0" borderId="30" xfId="61" applyFont="1" applyBorder="1" applyAlignment="1">
      <alignment horizontal="center" vertical="center"/>
    </xf>
    <xf numFmtId="165" fontId="51" fillId="0" borderId="31" xfId="61" applyFont="1" applyBorder="1" applyAlignment="1">
      <alignment horizontal="center" vertical="center"/>
    </xf>
    <xf numFmtId="165" fontId="51" fillId="43" borderId="61" xfId="61" applyFont="1" applyFill="1" applyBorder="1" applyAlignment="1">
      <alignment horizontal="center" vertical="center"/>
    </xf>
    <xf numFmtId="165" fontId="51" fillId="0" borderId="34" xfId="61" applyFont="1" applyBorder="1" applyAlignment="1">
      <alignment horizontal="center" vertical="center"/>
    </xf>
    <xf numFmtId="165" fontId="51" fillId="0" borderId="61" xfId="61" applyFont="1" applyBorder="1" applyAlignment="1">
      <alignment horizontal="center" vertical="center"/>
    </xf>
    <xf numFmtId="165" fontId="25" fillId="43" borderId="118" xfId="21" applyFont="1" applyFill="1" applyBorder="1" applyAlignment="1">
      <alignment horizontal="left" vertical="center" wrapText="1"/>
    </xf>
    <xf numFmtId="171" fontId="22" fillId="38" borderId="65" xfId="61" applyNumberFormat="1" applyFont="1" applyFill="1" applyBorder="1" applyAlignment="1">
      <alignment horizontal="center" vertical="center" wrapText="1"/>
    </xf>
    <xf numFmtId="171" fontId="22" fillId="38" borderId="61" xfId="61" applyNumberFormat="1" applyFont="1" applyFill="1" applyBorder="1" applyAlignment="1">
      <alignment horizontal="center" vertical="center" wrapText="1"/>
    </xf>
    <xf numFmtId="171" fontId="52" fillId="42" borderId="33" xfId="61" applyNumberFormat="1" applyFont="1" applyFill="1" applyBorder="1" applyAlignment="1">
      <alignment horizontal="center" vertical="center" wrapText="1"/>
    </xf>
    <xf numFmtId="171" fontId="52" fillId="42" borderId="32" xfId="61" applyNumberFormat="1" applyFont="1" applyFill="1" applyBorder="1" applyAlignment="1">
      <alignment horizontal="center" vertical="center" wrapText="1"/>
    </xf>
    <xf numFmtId="171" fontId="22" fillId="42" borderId="30" xfId="61" applyNumberFormat="1" applyFont="1" applyFill="1" applyBorder="1" applyAlignment="1">
      <alignment horizontal="center" vertical="center" wrapText="1"/>
    </xf>
    <xf numFmtId="171" fontId="22" fillId="42" borderId="61" xfId="61" applyNumberFormat="1" applyFont="1" applyFill="1" applyBorder="1" applyAlignment="1">
      <alignment horizontal="center" vertical="center" wrapText="1"/>
    </xf>
    <xf numFmtId="171" fontId="22" fillId="39" borderId="34" xfId="61" applyNumberFormat="1" applyFont="1" applyFill="1" applyBorder="1" applyAlignment="1">
      <alignment horizontal="center" vertical="center" wrapText="1"/>
    </xf>
    <xf numFmtId="171" fontId="22" fillId="39" borderId="30" xfId="61" applyNumberFormat="1" applyFont="1" applyFill="1" applyBorder="1" applyAlignment="1">
      <alignment horizontal="center" vertical="center" wrapText="1"/>
    </xf>
    <xf numFmtId="171" fontId="22" fillId="39" borderId="31" xfId="61" applyNumberFormat="1" applyFont="1" applyFill="1" applyBorder="1" applyAlignment="1">
      <alignment horizontal="center" vertical="center" wrapText="1"/>
    </xf>
    <xf numFmtId="171" fontId="22" fillId="41" borderId="65" xfId="61" applyNumberFormat="1" applyFont="1" applyFill="1" applyBorder="1" applyAlignment="1">
      <alignment horizontal="center" vertical="center" wrapText="1"/>
    </xf>
    <xf numFmtId="171" fontId="22" fillId="41" borderId="30" xfId="61" applyNumberFormat="1" applyFont="1" applyFill="1" applyBorder="1" applyAlignment="1">
      <alignment horizontal="center" vertical="center" wrapText="1"/>
    </xf>
    <xf numFmtId="171" fontId="22" fillId="41" borderId="61" xfId="61" applyNumberFormat="1" applyFont="1" applyFill="1" applyBorder="1" applyAlignment="1">
      <alignment horizontal="center" vertical="center" wrapText="1"/>
    </xf>
    <xf numFmtId="171" fontId="22" fillId="38" borderId="73" xfId="61" applyNumberFormat="1" applyFont="1" applyFill="1" applyBorder="1" applyAlignment="1">
      <alignment horizontal="center" vertical="center" wrapText="1"/>
    </xf>
    <xf numFmtId="171" fontId="52" fillId="42" borderId="16" xfId="61" applyNumberFormat="1" applyFont="1" applyFill="1" applyBorder="1" applyAlignment="1">
      <alignment horizontal="center" vertical="center" wrapText="1"/>
    </xf>
    <xf numFmtId="171" fontId="52" fillId="42" borderId="20" xfId="61" applyNumberFormat="1" applyFont="1" applyFill="1" applyBorder="1" applyAlignment="1">
      <alignment horizontal="center" vertical="center" wrapText="1"/>
    </xf>
    <xf numFmtId="171" fontId="22" fillId="42" borderId="15" xfId="61" applyNumberFormat="1" applyFont="1" applyFill="1" applyBorder="1" applyAlignment="1">
      <alignment horizontal="center" vertical="center" wrapText="1"/>
    </xf>
    <xf numFmtId="171" fontId="22" fillId="39" borderId="75" xfId="61" applyNumberFormat="1" applyFont="1" applyFill="1" applyBorder="1" applyAlignment="1">
      <alignment horizontal="center" vertical="center" wrapText="1"/>
    </xf>
    <xf numFmtId="171" fontId="22" fillId="39" borderId="15" xfId="61" applyNumberFormat="1" applyFont="1" applyFill="1" applyBorder="1" applyAlignment="1">
      <alignment horizontal="center" vertical="center" wrapText="1"/>
    </xf>
    <xf numFmtId="165" fontId="25" fillId="43" borderId="92" xfId="21" applyFont="1" applyFill="1" applyBorder="1" applyAlignment="1">
      <alignment horizontal="left" vertical="center" wrapText="1"/>
    </xf>
    <xf numFmtId="171" fontId="22" fillId="38" borderId="74" xfId="61" applyNumberFormat="1" applyFont="1" applyFill="1" applyBorder="1" applyAlignment="1">
      <alignment horizontal="center" vertical="center" wrapText="1"/>
    </xf>
    <xf numFmtId="171" fontId="22" fillId="42" borderId="74" xfId="61" applyNumberFormat="1" applyFont="1" applyFill="1" applyBorder="1" applyAlignment="1">
      <alignment horizontal="center" vertical="center" wrapText="1"/>
    </xf>
    <xf numFmtId="171" fontId="22" fillId="39" borderId="17" xfId="61" applyNumberFormat="1" applyFont="1" applyFill="1" applyBorder="1" applyAlignment="1">
      <alignment horizontal="center" vertical="center" wrapText="1"/>
    </xf>
    <xf numFmtId="171" fontId="22" fillId="41" borderId="73" xfId="61" applyNumberFormat="1" applyFont="1" applyFill="1" applyBorder="1" applyAlignment="1">
      <alignment horizontal="center" vertical="center" wrapText="1"/>
    </xf>
    <xf numFmtId="171" fontId="22" fillId="41" borderId="15" xfId="61" applyNumberFormat="1" applyFont="1" applyFill="1" applyBorder="1" applyAlignment="1">
      <alignment horizontal="center" vertical="center" wrapText="1"/>
    </xf>
    <xf numFmtId="171" fontId="22" fillId="41" borderId="74" xfId="61" applyNumberFormat="1" applyFont="1" applyFill="1" applyBorder="1" applyAlignment="1">
      <alignment horizontal="center" vertical="center" wrapText="1"/>
    </xf>
    <xf numFmtId="165" fontId="25" fillId="43" borderId="90" xfId="21" applyFont="1" applyFill="1" applyBorder="1" applyAlignment="1">
      <alignment horizontal="left" vertical="center" wrapText="1"/>
    </xf>
    <xf numFmtId="171" fontId="22" fillId="38" borderId="102" xfId="61" applyNumberFormat="1" applyFont="1" applyFill="1" applyBorder="1" applyAlignment="1">
      <alignment horizontal="center" vertical="center" wrapText="1"/>
    </xf>
    <xf numFmtId="171" fontId="22" fillId="38" borderId="126" xfId="61" applyNumberFormat="1" applyFont="1" applyFill="1" applyBorder="1" applyAlignment="1">
      <alignment horizontal="center" vertical="center" wrapText="1"/>
    </xf>
    <xf numFmtId="171" fontId="22" fillId="38" borderId="69" xfId="61" applyNumberFormat="1" applyFont="1" applyFill="1" applyBorder="1" applyAlignment="1">
      <alignment horizontal="center" vertical="center" wrapText="1"/>
    </xf>
    <xf numFmtId="171" fontId="22" fillId="42" borderId="102" xfId="61" applyNumberFormat="1" applyFont="1" applyFill="1" applyBorder="1" applyAlignment="1">
      <alignment horizontal="center" vertical="center" wrapText="1"/>
    </xf>
    <xf numFmtId="171" fontId="22" fillId="42" borderId="126" xfId="61" applyNumberFormat="1" applyFont="1" applyFill="1" applyBorder="1" applyAlignment="1">
      <alignment horizontal="center" vertical="center" wrapText="1"/>
    </xf>
    <xf numFmtId="171" fontId="22" fillId="42" borderId="68" xfId="61" applyNumberFormat="1" applyFont="1" applyFill="1" applyBorder="1" applyAlignment="1">
      <alignment horizontal="center" vertical="center" wrapText="1"/>
    </xf>
    <xf numFmtId="171" fontId="22" fillId="42" borderId="69" xfId="61" applyNumberFormat="1" applyFont="1" applyFill="1" applyBorder="1" applyAlignment="1">
      <alignment horizontal="center" vertical="center" wrapText="1"/>
    </xf>
    <xf numFmtId="171" fontId="22" fillId="39" borderId="71" xfId="61" applyNumberFormat="1" applyFont="1" applyFill="1" applyBorder="1" applyAlignment="1">
      <alignment horizontal="center" vertical="center" wrapText="1"/>
    </xf>
    <xf numFmtId="171" fontId="22" fillId="39" borderId="68" xfId="61" applyNumberFormat="1" applyFont="1" applyFill="1" applyBorder="1" applyAlignment="1">
      <alignment horizontal="center" vertical="center" wrapText="1"/>
    </xf>
    <xf numFmtId="171" fontId="22" fillId="39" borderId="69" xfId="61" applyNumberFormat="1" applyFont="1" applyFill="1" applyBorder="1" applyAlignment="1">
      <alignment horizontal="center" vertical="center" wrapText="1"/>
    </xf>
    <xf numFmtId="171" fontId="22" fillId="41" borderId="71" xfId="61" applyNumberFormat="1" applyFont="1" applyFill="1" applyBorder="1" applyAlignment="1">
      <alignment horizontal="center" vertical="center" wrapText="1"/>
    </xf>
    <xf numFmtId="171" fontId="22" fillId="41" borderId="68" xfId="61" applyNumberFormat="1" applyFont="1" applyFill="1" applyBorder="1" applyAlignment="1">
      <alignment horizontal="center" vertical="center" wrapText="1"/>
    </xf>
    <xf numFmtId="171" fontId="22" fillId="41" borderId="69" xfId="61" applyNumberFormat="1" applyFont="1" applyFill="1" applyBorder="1" applyAlignment="1">
      <alignment horizontal="center" vertical="center" wrapText="1"/>
    </xf>
    <xf numFmtId="165" fontId="25" fillId="0" borderId="30" xfId="21" applyFont="1" applyFill="1" applyBorder="1" applyAlignment="1">
      <alignment horizontal="left" vertical="center" wrapText="1"/>
    </xf>
    <xf numFmtId="171" fontId="52" fillId="0" borderId="30" xfId="61" applyNumberFormat="1" applyFont="1" applyFill="1" applyBorder="1" applyAlignment="1">
      <alignment horizontal="center" vertical="center" wrapText="1"/>
    </xf>
    <xf numFmtId="165" fontId="25" fillId="43" borderId="61" xfId="21" applyFont="1" applyFill="1" applyBorder="1" applyAlignment="1">
      <alignment horizontal="left" vertical="center" wrapText="1"/>
    </xf>
    <xf numFmtId="171" fontId="22" fillId="42" borderId="34" xfId="61" applyNumberFormat="1" applyFont="1" applyFill="1" applyBorder="1" applyAlignment="1">
      <alignment horizontal="center" vertical="center" wrapText="1"/>
    </xf>
    <xf numFmtId="171" fontId="22" fillId="42" borderId="98" xfId="61" applyNumberFormat="1" applyFont="1" applyFill="1" applyBorder="1" applyAlignment="1">
      <alignment horizontal="center" vertical="center" wrapText="1"/>
    </xf>
    <xf numFmtId="171" fontId="22" fillId="42" borderId="40" xfId="61" applyNumberFormat="1" applyFont="1" applyFill="1" applyBorder="1" applyAlignment="1">
      <alignment horizontal="center" vertical="center" wrapText="1"/>
    </xf>
    <xf numFmtId="171" fontId="22" fillId="42" borderId="127" xfId="61" applyNumberFormat="1" applyFont="1" applyFill="1" applyBorder="1" applyAlignment="1">
      <alignment horizontal="center" vertical="center" wrapText="1"/>
    </xf>
    <xf numFmtId="171" fontId="22" fillId="42" borderId="11" xfId="61" applyNumberFormat="1" applyFont="1" applyFill="1" applyBorder="1" applyAlignment="1">
      <alignment horizontal="center" vertical="center" wrapText="1"/>
    </xf>
    <xf numFmtId="171" fontId="22" fillId="38" borderId="57" xfId="61" applyNumberFormat="1" applyFont="1" applyFill="1" applyBorder="1" applyAlignment="1">
      <alignment horizontal="center" vertical="center" wrapText="1"/>
    </xf>
    <xf numFmtId="165" fontId="25" fillId="43" borderId="69" xfId="21" applyFont="1" applyFill="1" applyBorder="1" applyAlignment="1">
      <alignment horizontal="left" vertical="center" wrapText="1"/>
    </xf>
    <xf numFmtId="171" fontId="22" fillId="42" borderId="89" xfId="61" applyNumberFormat="1" applyFont="1" applyFill="1" applyBorder="1" applyAlignment="1">
      <alignment horizontal="center" vertical="center" wrapText="1"/>
    </xf>
    <xf numFmtId="171" fontId="22" fillId="42" borderId="123" xfId="61" applyNumberFormat="1" applyFont="1" applyFill="1" applyBorder="1" applyAlignment="1">
      <alignment horizontal="center" vertical="center" wrapText="1"/>
    </xf>
    <xf numFmtId="171" fontId="22" fillId="42" borderId="128" xfId="61" applyNumberFormat="1" applyFont="1" applyFill="1" applyBorder="1" applyAlignment="1">
      <alignment horizontal="center" vertical="center" wrapText="1"/>
    </xf>
    <xf numFmtId="171" fontId="22" fillId="42" borderId="129" xfId="61" applyNumberFormat="1" applyFont="1" applyFill="1" applyBorder="1" applyAlignment="1">
      <alignment horizontal="center" vertical="center" wrapText="1"/>
    </xf>
    <xf numFmtId="171" fontId="22" fillId="42" borderId="71" xfId="61" applyNumberFormat="1" applyFont="1" applyFill="1" applyBorder="1" applyAlignment="1">
      <alignment horizontal="center" vertical="center" wrapText="1"/>
    </xf>
    <xf numFmtId="171" fontId="22" fillId="39" borderId="89" xfId="61" applyNumberFormat="1" applyFont="1" applyFill="1" applyBorder="1" applyAlignment="1">
      <alignment horizontal="center" vertical="center" wrapText="1"/>
    </xf>
    <xf numFmtId="165" fontId="25" fillId="43" borderId="60" xfId="21" applyFont="1" applyFill="1" applyBorder="1" applyAlignment="1">
      <alignment horizontal="left" vertical="center" wrapText="1"/>
    </xf>
    <xf numFmtId="171" fontId="22" fillId="39" borderId="61" xfId="61" applyNumberFormat="1" applyFont="1" applyFill="1" applyBorder="1" applyAlignment="1">
      <alignment horizontal="center" vertical="center" wrapText="1"/>
    </xf>
    <xf numFmtId="171" fontId="22" fillId="41" borderId="34" xfId="61" applyNumberFormat="1" applyFont="1" applyFill="1" applyBorder="1" applyAlignment="1">
      <alignment horizontal="center" vertical="center" wrapText="1"/>
    </xf>
    <xf numFmtId="171" fontId="22" fillId="41" borderId="89" xfId="61" applyNumberFormat="1" applyFont="1" applyFill="1" applyBorder="1" applyAlignment="1">
      <alignment horizontal="center" vertical="center" wrapText="1"/>
    </xf>
    <xf numFmtId="165" fontId="25" fillId="43" borderId="96" xfId="21" applyFont="1" applyFill="1" applyBorder="1" applyAlignment="1">
      <alignment horizontal="left" vertical="center" wrapText="1"/>
    </xf>
    <xf numFmtId="171" fontId="25" fillId="39" borderId="98" xfId="61" applyNumberFormat="1" applyFont="1" applyFill="1" applyBorder="1" applyAlignment="1">
      <alignment horizontal="center" vertical="center" wrapText="1"/>
    </xf>
    <xf numFmtId="171" fontId="25" fillId="39" borderId="34" xfId="61" applyNumberFormat="1" applyFont="1" applyFill="1" applyBorder="1" applyAlignment="1">
      <alignment horizontal="center" vertical="center" wrapText="1"/>
    </xf>
    <xf numFmtId="171" fontId="25" fillId="41" borderId="46" xfId="61" applyNumberFormat="1" applyFont="1" applyFill="1" applyBorder="1" applyAlignment="1">
      <alignment horizontal="center" vertical="center" wrapText="1"/>
    </xf>
    <xf numFmtId="165" fontId="25" fillId="43" borderId="100" xfId="21" applyFont="1" applyFill="1" applyBorder="1" applyAlignment="1">
      <alignment horizontal="left" vertical="center" wrapText="1"/>
    </xf>
    <xf numFmtId="171" fontId="25" fillId="38" borderId="69" xfId="61" applyNumberFormat="1" applyFont="1" applyFill="1" applyBorder="1" applyAlignment="1">
      <alignment horizontal="center" vertical="center" wrapText="1"/>
    </xf>
    <xf numFmtId="171" fontId="25" fillId="39" borderId="99" xfId="61" applyNumberFormat="1" applyFont="1" applyFill="1" applyBorder="1" applyAlignment="1">
      <alignment horizontal="center" vertical="center" wrapText="1"/>
    </xf>
    <xf numFmtId="171" fontId="25" fillId="39" borderId="89" xfId="61" applyNumberFormat="1" applyFont="1" applyFill="1" applyBorder="1" applyAlignment="1">
      <alignment horizontal="center" vertical="center" wrapText="1"/>
    </xf>
    <xf numFmtId="171" fontId="25" fillId="41" borderId="88" xfId="61" applyNumberFormat="1" applyFont="1" applyFill="1" applyBorder="1" applyAlignment="1">
      <alignment horizontal="center" vertical="center" wrapText="1"/>
    </xf>
    <xf numFmtId="171" fontId="25" fillId="38" borderId="34" xfId="61" applyNumberFormat="1" applyFont="1" applyFill="1" applyBorder="1" applyAlignment="1">
      <alignment horizontal="center" vertical="center" wrapText="1"/>
    </xf>
    <xf numFmtId="171" fontId="25" fillId="39" borderId="30" xfId="61" applyNumberFormat="1" applyFont="1" applyFill="1" applyBorder="1" applyAlignment="1">
      <alignment horizontal="center" vertical="center" wrapText="1"/>
    </xf>
    <xf numFmtId="171" fontId="25" fillId="41" borderId="34" xfId="61" applyNumberFormat="1" applyFont="1" applyFill="1" applyBorder="1" applyAlignment="1">
      <alignment horizontal="center" vertical="center" wrapText="1"/>
    </xf>
    <xf numFmtId="165" fontId="25" fillId="43" borderId="95" xfId="21" applyFont="1" applyFill="1" applyBorder="1" applyAlignment="1">
      <alignment horizontal="left" vertical="center" wrapText="1"/>
    </xf>
    <xf numFmtId="171" fontId="22" fillId="38" borderId="81" xfId="61" applyNumberFormat="1" applyFont="1" applyFill="1" applyBorder="1" applyAlignment="1">
      <alignment horizontal="center" vertical="center" wrapText="1"/>
    </xf>
    <xf numFmtId="171" fontId="22" fillId="38" borderId="10" xfId="61" applyNumberFormat="1" applyFont="1" applyFill="1" applyBorder="1" applyAlignment="1">
      <alignment horizontal="center" vertical="center" wrapText="1"/>
    </xf>
    <xf numFmtId="171" fontId="22" fillId="38" borderId="62" xfId="61" applyNumberFormat="1" applyFont="1" applyFill="1" applyBorder="1" applyAlignment="1">
      <alignment horizontal="center" vertical="center" wrapText="1"/>
    </xf>
    <xf numFmtId="171" fontId="22" fillId="42" borderId="10" xfId="61" applyNumberFormat="1" applyFont="1" applyFill="1" applyBorder="1" applyAlignment="1">
      <alignment horizontal="center" vertical="center" wrapText="1"/>
    </xf>
    <xf numFmtId="171" fontId="22" fillId="42" borderId="62" xfId="61" applyNumberFormat="1" applyFont="1" applyFill="1" applyBorder="1" applyAlignment="1">
      <alignment horizontal="center" vertical="center" wrapText="1"/>
    </xf>
    <xf numFmtId="171" fontId="22" fillId="39" borderId="82" xfId="61" applyNumberFormat="1" applyFont="1" applyFill="1" applyBorder="1" applyAlignment="1">
      <alignment horizontal="center" vertical="center" wrapText="1"/>
    </xf>
    <xf numFmtId="171" fontId="22" fillId="39" borderId="10" xfId="61" applyNumberFormat="1" applyFont="1" applyFill="1" applyBorder="1" applyAlignment="1">
      <alignment horizontal="center" vertical="center" wrapText="1"/>
    </xf>
    <xf numFmtId="171" fontId="22" fillId="39" borderId="62" xfId="61" applyNumberFormat="1" applyFont="1" applyFill="1" applyBorder="1" applyAlignment="1">
      <alignment horizontal="center" vertical="center" wrapText="1"/>
    </xf>
    <xf numFmtId="171" fontId="22" fillId="41" borderId="82" xfId="61" applyNumberFormat="1" applyFont="1" applyFill="1" applyBorder="1" applyAlignment="1">
      <alignment horizontal="center" vertical="center" wrapText="1"/>
    </xf>
    <xf numFmtId="171" fontId="22" fillId="41" borderId="10" xfId="61" applyNumberFormat="1" applyFont="1" applyFill="1" applyBorder="1" applyAlignment="1">
      <alignment horizontal="center" vertical="center" wrapText="1"/>
    </xf>
    <xf numFmtId="171" fontId="22" fillId="41" borderId="62" xfId="61" applyNumberFormat="1" applyFont="1" applyFill="1" applyBorder="1" applyAlignment="1">
      <alignment horizontal="center" vertical="center" wrapText="1"/>
    </xf>
    <xf numFmtId="171" fontId="22" fillId="38" borderId="82" xfId="61" applyNumberFormat="1" applyFont="1" applyFill="1" applyBorder="1" applyAlignment="1">
      <alignment horizontal="center" vertical="center" wrapText="1"/>
    </xf>
    <xf numFmtId="165" fontId="25" fillId="43" borderId="130" xfId="21" applyFont="1" applyFill="1" applyBorder="1" applyAlignment="1">
      <alignment horizontal="left" vertical="center" wrapText="1"/>
    </xf>
    <xf numFmtId="171" fontId="22" fillId="38" borderId="83" xfId="61" applyNumberFormat="1" applyFont="1" applyFill="1" applyBorder="1" applyAlignment="1">
      <alignment horizontal="center" vertical="center" wrapText="1"/>
    </xf>
    <xf numFmtId="171" fontId="22" fillId="38" borderId="63" xfId="61" applyNumberFormat="1" applyFont="1" applyFill="1" applyBorder="1" applyAlignment="1">
      <alignment horizontal="center" vertical="center" wrapText="1"/>
    </xf>
    <xf numFmtId="171" fontId="22" fillId="38" borderId="64" xfId="61" applyNumberFormat="1" applyFont="1" applyFill="1" applyBorder="1" applyAlignment="1">
      <alignment horizontal="center" vertical="center" wrapText="1"/>
    </xf>
    <xf numFmtId="171" fontId="22" fillId="42" borderId="63" xfId="61" applyNumberFormat="1" applyFont="1" applyFill="1" applyBorder="1" applyAlignment="1">
      <alignment horizontal="center" vertical="center" wrapText="1"/>
    </xf>
    <xf numFmtId="171" fontId="22" fillId="42" borderId="64" xfId="61" applyNumberFormat="1" applyFont="1" applyFill="1" applyBorder="1" applyAlignment="1">
      <alignment horizontal="center" vertical="center" wrapText="1"/>
    </xf>
    <xf numFmtId="171" fontId="22" fillId="39" borderId="83" xfId="61" applyNumberFormat="1" applyFont="1" applyFill="1" applyBorder="1" applyAlignment="1">
      <alignment horizontal="center" vertical="center" wrapText="1"/>
    </xf>
    <xf numFmtId="171" fontId="22" fillId="39" borderId="63" xfId="61" applyNumberFormat="1" applyFont="1" applyFill="1" applyBorder="1" applyAlignment="1">
      <alignment horizontal="center" vertical="center" wrapText="1"/>
    </xf>
    <xf numFmtId="171" fontId="22" fillId="39" borderId="64" xfId="61" applyNumberFormat="1" applyFont="1" applyFill="1" applyBorder="1" applyAlignment="1">
      <alignment horizontal="center" vertical="center" wrapText="1"/>
    </xf>
    <xf numFmtId="171" fontId="22" fillId="41" borderId="83" xfId="61" applyNumberFormat="1" applyFont="1" applyFill="1" applyBorder="1" applyAlignment="1">
      <alignment horizontal="center" vertical="center" wrapText="1"/>
    </xf>
    <xf numFmtId="171" fontId="22" fillId="41" borderId="63" xfId="61" applyNumberFormat="1" applyFont="1" applyFill="1" applyBorder="1" applyAlignment="1">
      <alignment horizontal="center" vertical="center" wrapText="1"/>
    </xf>
    <xf numFmtId="171" fontId="22" fillId="41" borderId="64" xfId="61" applyNumberFormat="1" applyFont="1" applyFill="1" applyBorder="1" applyAlignment="1">
      <alignment horizontal="center" vertical="center" wrapText="1"/>
    </xf>
    <xf numFmtId="171" fontId="22" fillId="42" borderId="131" xfId="61" applyNumberFormat="1" applyFont="1" applyFill="1" applyBorder="1" applyAlignment="1">
      <alignment horizontal="center" vertical="center" wrapText="1"/>
    </xf>
    <xf numFmtId="171" fontId="22" fillId="39" borderId="42" xfId="61" applyNumberFormat="1" applyFont="1" applyFill="1" applyBorder="1" applyAlignment="1">
      <alignment horizontal="center" vertical="center" wrapText="1"/>
    </xf>
    <xf numFmtId="171" fontId="22" fillId="39" borderId="46" xfId="61" applyNumberFormat="1" applyFont="1" applyFill="1" applyBorder="1" applyAlignment="1">
      <alignment horizontal="center" vertical="center" wrapText="1"/>
    </xf>
    <xf numFmtId="171" fontId="22" fillId="39" borderId="131" xfId="61" applyNumberFormat="1" applyFont="1" applyFill="1" applyBorder="1" applyAlignment="1">
      <alignment horizontal="center" vertical="center" wrapText="1"/>
    </xf>
    <xf numFmtId="171" fontId="22" fillId="41" borderId="46" xfId="61" applyNumberFormat="1" applyFont="1" applyFill="1" applyBorder="1" applyAlignment="1">
      <alignment horizontal="center" vertical="center" wrapText="1"/>
    </xf>
    <xf numFmtId="171" fontId="22" fillId="42" borderId="82" xfId="61" applyNumberFormat="1" applyFont="1" applyFill="1" applyBorder="1" applyAlignment="1">
      <alignment horizontal="center" vertical="center" wrapText="1"/>
    </xf>
    <xf numFmtId="171" fontId="22" fillId="38" borderId="84" xfId="61" applyNumberFormat="1" applyFont="1" applyFill="1" applyBorder="1" applyAlignment="1">
      <alignment horizontal="center" vertical="center" wrapText="1"/>
    </xf>
    <xf numFmtId="171" fontId="22" fillId="38" borderId="12" xfId="61" applyNumberFormat="1" applyFont="1" applyFill="1" applyBorder="1" applyAlignment="1">
      <alignment horizontal="center" vertical="center" wrapText="1"/>
    </xf>
    <xf numFmtId="171" fontId="22" fillId="42" borderId="85" xfId="61" applyNumberFormat="1" applyFont="1" applyFill="1" applyBorder="1" applyAlignment="1">
      <alignment horizontal="center" vertical="center" wrapText="1"/>
    </xf>
    <xf numFmtId="171" fontId="22" fillId="42" borderId="12" xfId="61" applyNumberFormat="1" applyFont="1" applyFill="1" applyBorder="1" applyAlignment="1">
      <alignment horizontal="center" vertical="center" wrapText="1"/>
    </xf>
    <xf numFmtId="171" fontId="22" fillId="42" borderId="86" xfId="61" applyNumberFormat="1" applyFont="1" applyFill="1" applyBorder="1" applyAlignment="1">
      <alignment horizontal="center" vertical="center" wrapText="1"/>
    </xf>
    <xf numFmtId="171" fontId="22" fillId="42" borderId="88" xfId="61" applyNumberFormat="1" applyFont="1" applyFill="1" applyBorder="1" applyAlignment="1">
      <alignment horizontal="center" vertical="center" wrapText="1"/>
    </xf>
    <xf numFmtId="171" fontId="22" fillId="39" borderId="88" xfId="61" applyNumberFormat="1" applyFont="1" applyFill="1" applyBorder="1" applyAlignment="1">
      <alignment horizontal="center" vertical="center" wrapText="1"/>
    </xf>
    <xf numFmtId="171" fontId="22" fillId="41" borderId="88" xfId="61" applyNumberFormat="1" applyFont="1" applyFill="1" applyBorder="1" applyAlignment="1">
      <alignment horizontal="center" vertical="center" wrapText="1"/>
    </xf>
    <xf numFmtId="171" fontId="22" fillId="60" borderId="65" xfId="61" applyNumberFormat="1" applyFont="1" applyFill="1" applyBorder="1" applyAlignment="1">
      <alignment horizontal="center" vertical="center" wrapText="1"/>
    </xf>
    <xf numFmtId="171" fontId="22" fillId="60" borderId="30" xfId="61" applyNumberFormat="1" applyFont="1" applyFill="1" applyBorder="1" applyAlignment="1">
      <alignment horizontal="center" vertical="center" wrapText="1"/>
    </xf>
    <xf numFmtId="171" fontId="22" fillId="60" borderId="61" xfId="61" applyNumberFormat="1" applyFont="1" applyFill="1" applyBorder="1" applyAlignment="1">
      <alignment horizontal="center" vertical="center" wrapText="1"/>
    </xf>
    <xf numFmtId="171" fontId="22" fillId="39" borderId="65" xfId="61" applyNumberFormat="1" applyFont="1" applyFill="1" applyBorder="1" applyAlignment="1">
      <alignment horizontal="center" vertical="center" wrapText="1"/>
    </xf>
    <xf numFmtId="165" fontId="25" fillId="43" borderId="132" xfId="21" applyFont="1" applyFill="1" applyBorder="1" applyAlignment="1">
      <alignment horizontal="left" vertical="center" wrapText="1"/>
    </xf>
    <xf numFmtId="171" fontId="22" fillId="60" borderId="31" xfId="61" applyNumberFormat="1" applyFont="1" applyFill="1" applyBorder="1" applyAlignment="1">
      <alignment horizontal="center" vertical="center" wrapText="1"/>
    </xf>
    <xf numFmtId="165" fontId="25" fillId="43" borderId="81" xfId="21" applyFont="1" applyFill="1" applyBorder="1" applyAlignment="1">
      <alignment horizontal="left" vertical="center" wrapText="1"/>
    </xf>
    <xf numFmtId="165" fontId="25" fillId="43" borderId="97" xfId="21" applyFont="1" applyFill="1" applyBorder="1" applyAlignment="1">
      <alignment horizontal="left" vertical="center" wrapText="1"/>
    </xf>
    <xf numFmtId="171" fontId="22" fillId="38" borderId="17" xfId="61" applyNumberFormat="1" applyFont="1" applyFill="1" applyBorder="1" applyAlignment="1">
      <alignment horizontal="center" vertical="center" wrapText="1"/>
    </xf>
    <xf numFmtId="171" fontId="22" fillId="60" borderId="15" xfId="61" applyNumberFormat="1" applyFont="1" applyFill="1" applyBorder="1" applyAlignment="1">
      <alignment horizontal="center" vertical="center" wrapText="1"/>
    </xf>
    <xf numFmtId="171" fontId="22" fillId="60" borderId="17" xfId="61" applyNumberFormat="1" applyFont="1" applyFill="1" applyBorder="1" applyAlignment="1">
      <alignment horizontal="center" vertical="center" wrapText="1"/>
    </xf>
    <xf numFmtId="171" fontId="22" fillId="39" borderId="73" xfId="61" applyNumberFormat="1" applyFont="1" applyFill="1" applyBorder="1" applyAlignment="1">
      <alignment horizontal="center" vertical="center" wrapText="1"/>
    </xf>
    <xf numFmtId="171" fontId="25" fillId="38" borderId="82" xfId="61" applyNumberFormat="1" applyFont="1" applyFill="1" applyBorder="1" applyAlignment="1">
      <alignment horizontal="center" vertical="center" wrapText="1"/>
    </xf>
    <xf numFmtId="171" fontId="25" fillId="38" borderId="10" xfId="61" applyNumberFormat="1" applyFont="1" applyFill="1" applyBorder="1" applyAlignment="1">
      <alignment horizontal="center" vertical="center" wrapText="1"/>
    </xf>
    <xf numFmtId="171" fontId="25" fillId="38" borderId="62" xfId="61" applyNumberFormat="1" applyFont="1" applyFill="1" applyBorder="1" applyAlignment="1">
      <alignment horizontal="center" vertical="center" wrapText="1"/>
    </xf>
    <xf numFmtId="171" fontId="25" fillId="60" borderId="65" xfId="61" applyNumberFormat="1" applyFont="1" applyFill="1" applyBorder="1" applyAlignment="1">
      <alignment horizontal="center" vertical="center" wrapText="1"/>
    </xf>
    <xf numFmtId="171" fontId="25" fillId="60" borderId="31" xfId="61" applyNumberFormat="1" applyFont="1" applyFill="1" applyBorder="1" applyAlignment="1">
      <alignment horizontal="center" vertical="center" wrapText="1"/>
    </xf>
    <xf numFmtId="171" fontId="25" fillId="39" borderId="65" xfId="61" applyNumberFormat="1" applyFont="1" applyFill="1" applyBorder="1" applyAlignment="1">
      <alignment horizontal="center" vertical="center" wrapText="1"/>
    </xf>
    <xf numFmtId="171" fontId="25" fillId="39" borderId="31" xfId="61" applyNumberFormat="1" applyFont="1" applyFill="1" applyBorder="1" applyAlignment="1">
      <alignment horizontal="center" vertical="center" wrapText="1"/>
    </xf>
    <xf numFmtId="171" fontId="25" fillId="38" borderId="83" xfId="61" applyNumberFormat="1" applyFont="1" applyFill="1" applyBorder="1" applyAlignment="1">
      <alignment horizontal="center" vertical="center" wrapText="1"/>
    </xf>
    <xf numFmtId="171" fontId="25" fillId="38" borderId="63" xfId="61" applyNumberFormat="1" applyFont="1" applyFill="1" applyBorder="1" applyAlignment="1">
      <alignment horizontal="center" vertical="center" wrapText="1"/>
    </xf>
    <xf numFmtId="171" fontId="25" fillId="38" borderId="64" xfId="61" applyNumberFormat="1" applyFont="1" applyFill="1" applyBorder="1" applyAlignment="1">
      <alignment horizontal="center" vertical="center" wrapText="1"/>
    </xf>
    <xf numFmtId="171" fontId="25" fillId="60" borderId="126" xfId="61" applyNumberFormat="1" applyFont="1" applyFill="1" applyBorder="1" applyAlignment="1">
      <alignment horizontal="center" vertical="center" wrapText="1"/>
    </xf>
    <xf numFmtId="171" fontId="25" fillId="60" borderId="68" xfId="61" applyNumberFormat="1" applyFont="1" applyFill="1" applyBorder="1" applyAlignment="1">
      <alignment horizontal="center" vertical="center" wrapText="1"/>
    </xf>
    <xf numFmtId="171" fontId="25" fillId="60" borderId="101" xfId="61" applyNumberFormat="1" applyFont="1" applyFill="1" applyBorder="1" applyAlignment="1">
      <alignment horizontal="center" vertical="center" wrapText="1"/>
    </xf>
    <xf numFmtId="171" fontId="25" fillId="39" borderId="71" xfId="61" applyNumberFormat="1" applyFont="1" applyFill="1" applyBorder="1" applyAlignment="1">
      <alignment horizontal="center" vertical="center" wrapText="1"/>
    </xf>
    <xf numFmtId="171" fontId="25" fillId="39" borderId="68" xfId="61" applyNumberFormat="1" applyFont="1" applyFill="1" applyBorder="1" applyAlignment="1">
      <alignment horizontal="center" vertical="center" wrapText="1"/>
    </xf>
    <xf numFmtId="171" fontId="25" fillId="39" borderId="101" xfId="61" applyNumberFormat="1" applyFont="1" applyFill="1" applyBorder="1" applyAlignment="1">
      <alignment horizontal="center" vertical="center" wrapText="1"/>
    </xf>
    <xf numFmtId="171" fontId="25" fillId="41" borderId="69" xfId="61" applyNumberFormat="1" applyFont="1" applyFill="1" applyBorder="1" applyAlignment="1">
      <alignment horizontal="center" vertical="center" wrapText="1"/>
    </xf>
    <xf numFmtId="171" fontId="25" fillId="60" borderId="61" xfId="61" applyNumberFormat="1" applyFont="1" applyFill="1" applyBorder="1" applyAlignment="1">
      <alignment horizontal="center" vertical="center" wrapText="1"/>
    </xf>
    <xf numFmtId="171" fontId="25" fillId="41" borderId="65" xfId="61" applyNumberFormat="1" applyFont="1" applyFill="1" applyBorder="1" applyAlignment="1">
      <alignment horizontal="center" vertical="center" wrapText="1"/>
    </xf>
    <xf numFmtId="171" fontId="26" fillId="38" borderId="61" xfId="61" applyNumberFormat="1" applyFont="1" applyFill="1" applyBorder="1" applyAlignment="1">
      <alignment horizontal="center" vertical="center" wrapText="1"/>
    </xf>
    <xf numFmtId="171" fontId="25" fillId="60" borderId="34" xfId="61" applyNumberFormat="1" applyFont="1" applyFill="1" applyBorder="1" applyAlignment="1">
      <alignment horizontal="center" vertical="center" wrapText="1"/>
    </xf>
    <xf numFmtId="171" fontId="25" fillId="38" borderId="113" xfId="61" applyNumberFormat="1" applyFont="1" applyFill="1" applyBorder="1" applyAlignment="1">
      <alignment horizontal="center" vertical="center" wrapText="1"/>
    </xf>
    <xf numFmtId="171" fontId="25" fillId="38" borderId="14" xfId="61" applyNumberFormat="1" applyFont="1" applyFill="1" applyBorder="1" applyAlignment="1">
      <alignment horizontal="center" vertical="center" wrapText="1"/>
    </xf>
    <xf numFmtId="171" fontId="25" fillId="60" borderId="69" xfId="61" applyNumberFormat="1" applyFont="1" applyFill="1" applyBorder="1" applyAlignment="1">
      <alignment horizontal="center" vertical="center" wrapText="1"/>
    </xf>
    <xf numFmtId="171" fontId="25" fillId="41" borderId="71" xfId="61" applyNumberFormat="1" applyFont="1" applyFill="1" applyBorder="1" applyAlignment="1">
      <alignment horizontal="center" vertical="center" wrapText="1"/>
    </xf>
    <xf numFmtId="171" fontId="25" fillId="41" borderId="68" xfId="61" applyNumberFormat="1" applyFont="1" applyFill="1" applyBorder="1" applyAlignment="1">
      <alignment horizontal="center" vertical="center" wrapText="1"/>
    </xf>
    <xf numFmtId="9" fontId="0" fillId="0" borderId="0" xfId="84" applyFont="1" applyAlignment="1">
      <alignment horizontal="center"/>
    </xf>
    <xf numFmtId="9" fontId="0" fillId="0" borderId="0" xfId="84" applyNumberFormat="1" applyFont="1" applyAlignment="1">
      <alignment horizontal="center"/>
    </xf>
    <xf numFmtId="171" fontId="73" fillId="0" borderId="30" xfId="61" applyNumberFormat="1" applyFont="1" applyFill="1" applyBorder="1" applyAlignment="1">
      <alignment horizontal="center" vertical="center" wrapText="1"/>
    </xf>
    <xf numFmtId="49" fontId="39" fillId="0" borderId="30" xfId="83" applyNumberFormat="1" applyFont="1" applyFill="1" applyBorder="1" applyAlignment="1">
      <alignment horizontal="center"/>
    </xf>
    <xf numFmtId="165" fontId="23" fillId="61" borderId="30" xfId="0" applyFont="1" applyFill="1" applyBorder="1" applyAlignment="1">
      <alignment horizontal="center" vertical="center"/>
    </xf>
    <xf numFmtId="165" fontId="31" fillId="61" borderId="30" xfId="0" applyFont="1" applyFill="1" applyBorder="1" applyAlignment="1">
      <alignment horizontal="center" vertical="center" wrapText="1"/>
    </xf>
    <xf numFmtId="165" fontId="23" fillId="0" borderId="0" xfId="0" applyFont="1" applyAlignment="1">
      <alignment horizontal="center" vertical="center"/>
    </xf>
    <xf numFmtId="165" fontId="23" fillId="0" borderId="103" xfId="0" applyFont="1" applyBorder="1" applyAlignment="1">
      <alignment horizontal="center"/>
    </xf>
    <xf numFmtId="176" fontId="7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165" fontId="1" fillId="62" borderId="0" xfId="61" applyFont="1" applyFill="1"/>
    <xf numFmtId="165" fontId="53" fillId="55" borderId="30" xfId="61" applyFont="1" applyFill="1" applyBorder="1" applyAlignment="1">
      <alignment horizontal="center" vertical="center" wrapText="1"/>
    </xf>
    <xf numFmtId="165" fontId="53" fillId="55" borderId="65" xfId="61" applyFont="1" applyFill="1" applyBorder="1" applyAlignment="1">
      <alignment horizontal="center" vertical="center" wrapText="1"/>
    </xf>
    <xf numFmtId="165" fontId="53" fillId="57" borderId="61" xfId="61" applyFont="1" applyFill="1" applyBorder="1" applyAlignment="1">
      <alignment horizontal="center" vertical="center" wrapText="1"/>
    </xf>
    <xf numFmtId="165" fontId="53" fillId="38" borderId="65" xfId="61" applyFont="1" applyFill="1" applyBorder="1" applyAlignment="1">
      <alignment horizontal="center" vertical="center" wrapText="1"/>
    </xf>
    <xf numFmtId="165" fontId="1" fillId="63" borderId="0" xfId="61" applyFont="1" applyFill="1"/>
    <xf numFmtId="165" fontId="77" fillId="63" borderId="0" xfId="61" applyFont="1" applyFill="1"/>
    <xf numFmtId="165" fontId="1" fillId="63" borderId="0" xfId="61" applyFont="1" applyFill="1" applyBorder="1"/>
    <xf numFmtId="165" fontId="1" fillId="64" borderId="0" xfId="61" applyFont="1" applyFill="1"/>
    <xf numFmtId="171" fontId="22" fillId="55" borderId="74" xfId="61" applyNumberFormat="1" applyFont="1" applyFill="1" applyBorder="1" applyAlignment="1">
      <alignment horizontal="center" vertical="center" wrapText="1"/>
    </xf>
    <xf numFmtId="165" fontId="51" fillId="57" borderId="65" xfId="61" applyFont="1" applyFill="1" applyBorder="1" applyAlignment="1">
      <alignment horizontal="center" vertical="center"/>
    </xf>
    <xf numFmtId="165" fontId="53" fillId="65" borderId="30" xfId="61" applyFont="1" applyFill="1" applyBorder="1" applyAlignment="1">
      <alignment horizontal="center" vertical="center" wrapText="1"/>
    </xf>
    <xf numFmtId="165" fontId="51" fillId="65" borderId="30" xfId="61" applyFont="1" applyFill="1" applyBorder="1" applyAlignment="1">
      <alignment horizontal="center" vertical="center"/>
    </xf>
    <xf numFmtId="171" fontId="22" fillId="65" borderId="15" xfId="61" applyNumberFormat="1" applyFont="1" applyFill="1" applyBorder="1" applyAlignment="1">
      <alignment horizontal="center" vertical="center" wrapText="1"/>
    </xf>
    <xf numFmtId="165" fontId="53" fillId="35" borderId="30" xfId="61" applyFont="1" applyFill="1" applyBorder="1" applyAlignment="1">
      <alignment horizontal="center" vertical="center" wrapText="1"/>
    </xf>
    <xf numFmtId="165" fontId="51" fillId="35" borderId="30" xfId="61" applyFont="1" applyFill="1" applyBorder="1" applyAlignment="1">
      <alignment horizontal="center" vertical="center"/>
    </xf>
    <xf numFmtId="171" fontId="22" fillId="35" borderId="73" xfId="61" applyNumberFormat="1" applyFont="1" applyFill="1" applyBorder="1" applyAlignment="1">
      <alignment horizontal="center" vertical="center" wrapText="1"/>
    </xf>
    <xf numFmtId="171" fontId="22" fillId="35" borderId="15" xfId="61" applyNumberFormat="1" applyFont="1" applyFill="1" applyBorder="1" applyAlignment="1">
      <alignment horizontal="center" vertical="center" wrapText="1"/>
    </xf>
    <xf numFmtId="171" fontId="22" fillId="35" borderId="74" xfId="61" applyNumberFormat="1" applyFont="1" applyFill="1" applyBorder="1" applyAlignment="1">
      <alignment horizontal="center" vertical="center" wrapText="1"/>
    </xf>
    <xf numFmtId="165" fontId="53" fillId="67" borderId="65" xfId="61" applyFont="1" applyFill="1" applyBorder="1" applyAlignment="1">
      <alignment horizontal="center" vertical="center" wrapText="1"/>
    </xf>
    <xf numFmtId="165" fontId="53" fillId="67" borderId="30" xfId="61" applyFont="1" applyFill="1" applyBorder="1" applyAlignment="1">
      <alignment horizontal="center" vertical="center" wrapText="1"/>
    </xf>
    <xf numFmtId="165" fontId="51" fillId="67" borderId="65" xfId="61" applyFont="1" applyFill="1" applyBorder="1" applyAlignment="1">
      <alignment horizontal="center" vertical="center"/>
    </xf>
    <xf numFmtId="165" fontId="51" fillId="67" borderId="30" xfId="61" applyFont="1" applyFill="1" applyBorder="1" applyAlignment="1">
      <alignment horizontal="center" vertical="center"/>
    </xf>
    <xf numFmtId="171" fontId="22" fillId="67" borderId="73" xfId="61" applyNumberFormat="1" applyFont="1" applyFill="1" applyBorder="1" applyAlignment="1">
      <alignment horizontal="center" vertical="center" wrapText="1"/>
    </xf>
    <xf numFmtId="171" fontId="22" fillId="67" borderId="15" xfId="61" applyNumberFormat="1" applyFont="1" applyFill="1" applyBorder="1" applyAlignment="1">
      <alignment horizontal="center" vertical="center" wrapText="1"/>
    </xf>
    <xf numFmtId="165" fontId="51" fillId="52" borderId="31" xfId="61" applyFont="1" applyFill="1" applyBorder="1" applyAlignment="1">
      <alignment horizontal="center" vertical="center"/>
    </xf>
    <xf numFmtId="165" fontId="53" fillId="67" borderId="30" xfId="61" applyFont="1" applyFill="1" applyBorder="1" applyAlignment="1">
      <alignment horizontal="center" wrapText="1"/>
    </xf>
    <xf numFmtId="171" fontId="52" fillId="57" borderId="16" xfId="61" applyNumberFormat="1" applyFont="1" applyFill="1" applyBorder="1" applyAlignment="1">
      <alignment horizontal="center" vertical="center" wrapText="1"/>
    </xf>
    <xf numFmtId="171" fontId="52" fillId="57" borderId="20" xfId="61" applyNumberFormat="1" applyFont="1" applyFill="1" applyBorder="1" applyAlignment="1">
      <alignment horizontal="center" vertical="center" wrapText="1"/>
    </xf>
    <xf numFmtId="165" fontId="53" fillId="65" borderId="30" xfId="61" applyFont="1" applyFill="1" applyBorder="1" applyAlignment="1">
      <alignment horizontal="center" vertical="center"/>
    </xf>
    <xf numFmtId="165" fontId="53" fillId="67" borderId="34" xfId="61" applyFont="1" applyFill="1" applyBorder="1" applyAlignment="1">
      <alignment horizontal="center" wrapText="1"/>
    </xf>
    <xf numFmtId="171" fontId="22" fillId="67" borderId="75" xfId="61" applyNumberFormat="1" applyFont="1" applyFill="1" applyBorder="1" applyAlignment="1">
      <alignment horizontal="center" vertical="center" wrapText="1"/>
    </xf>
    <xf numFmtId="171" fontId="22" fillId="52" borderId="17" xfId="61" applyNumberFormat="1" applyFont="1" applyFill="1" applyBorder="1" applyAlignment="1">
      <alignment horizontal="center" vertical="center" wrapText="1"/>
    </xf>
    <xf numFmtId="165" fontId="51" fillId="54" borderId="61" xfId="61" applyFont="1" applyFill="1" applyBorder="1" applyAlignment="1">
      <alignment horizontal="center" vertical="center"/>
    </xf>
    <xf numFmtId="171" fontId="22" fillId="54" borderId="74" xfId="61" applyNumberFormat="1" applyFont="1" applyFill="1" applyBorder="1" applyAlignment="1">
      <alignment horizontal="center" vertical="center" wrapText="1"/>
    </xf>
    <xf numFmtId="165" fontId="25" fillId="54" borderId="92" xfId="21" applyFont="1" applyFill="1" applyBorder="1" applyAlignment="1">
      <alignment horizontal="left" vertical="center" wrapText="1"/>
    </xf>
    <xf numFmtId="172" fontId="53" fillId="54" borderId="58" xfId="61" applyNumberFormat="1" applyFont="1" applyFill="1" applyBorder="1" applyAlignment="1">
      <alignment horizontal="center" vertical="center" wrapText="1"/>
    </xf>
    <xf numFmtId="165" fontId="25" fillId="54" borderId="58" xfId="21" applyFont="1" applyFill="1" applyBorder="1" applyAlignment="1">
      <alignment horizontal="left" vertical="center" wrapText="1"/>
    </xf>
    <xf numFmtId="165" fontId="51" fillId="54" borderId="74" xfId="61" applyFont="1" applyFill="1" applyBorder="1" applyAlignment="1">
      <alignment horizontal="center" vertical="center"/>
    </xf>
    <xf numFmtId="171" fontId="22" fillId="54" borderId="59" xfId="61" applyNumberFormat="1" applyFont="1" applyFill="1" applyBorder="1" applyAlignment="1">
      <alignment horizontal="center" vertical="center" wrapText="1"/>
    </xf>
    <xf numFmtId="165" fontId="51" fillId="55" borderId="17" xfId="61" applyFont="1" applyFill="1" applyBorder="1" applyAlignment="1">
      <alignment horizontal="center" vertical="center"/>
    </xf>
    <xf numFmtId="165" fontId="51" fillId="57" borderId="73" xfId="61" applyFont="1" applyFill="1" applyBorder="1" applyAlignment="1">
      <alignment horizontal="center" vertical="center"/>
    </xf>
    <xf numFmtId="171" fontId="22" fillId="57" borderId="30" xfId="61" applyNumberFormat="1" applyFont="1" applyFill="1" applyBorder="1" applyAlignment="1">
      <alignment horizontal="center" vertical="center" wrapText="1"/>
    </xf>
    <xf numFmtId="171" fontId="22" fillId="57" borderId="61" xfId="61" applyNumberFormat="1" applyFont="1" applyFill="1" applyBorder="1" applyAlignment="1">
      <alignment horizontal="center" vertical="center" wrapText="1"/>
    </xf>
    <xf numFmtId="165" fontId="51" fillId="65" borderId="15" xfId="61" applyFont="1" applyFill="1" applyBorder="1" applyAlignment="1">
      <alignment horizontal="center" vertical="center"/>
    </xf>
    <xf numFmtId="171" fontId="22" fillId="65" borderId="60" xfId="61" applyNumberFormat="1" applyFont="1" applyFill="1" applyBorder="1" applyAlignment="1">
      <alignment horizontal="center" vertical="center" wrapText="1"/>
    </xf>
    <xf numFmtId="171" fontId="22" fillId="54" borderId="61" xfId="61" applyNumberFormat="1" applyFont="1" applyFill="1" applyBorder="1" applyAlignment="1">
      <alignment horizontal="center" vertical="center" wrapText="1"/>
    </xf>
    <xf numFmtId="165" fontId="51" fillId="67" borderId="73" xfId="61" applyFont="1" applyFill="1" applyBorder="1" applyAlignment="1">
      <alignment horizontal="center" vertical="center"/>
    </xf>
    <xf numFmtId="165" fontId="51" fillId="67" borderId="15" xfId="61" applyFont="1" applyFill="1" applyBorder="1" applyAlignment="1">
      <alignment horizontal="center" vertical="center"/>
    </xf>
    <xf numFmtId="171" fontId="22" fillId="67" borderId="65" xfId="61" applyNumberFormat="1" applyFont="1" applyFill="1" applyBorder="1" applyAlignment="1">
      <alignment horizontal="center" vertical="center" wrapText="1"/>
    </xf>
    <xf numFmtId="171" fontId="22" fillId="67" borderId="61" xfId="61" applyNumberFormat="1" applyFont="1" applyFill="1" applyBorder="1" applyAlignment="1">
      <alignment horizontal="center" vertical="center" wrapText="1"/>
    </xf>
    <xf numFmtId="165" fontId="51" fillId="52" borderId="17" xfId="61" applyFont="1" applyFill="1" applyBorder="1" applyAlignment="1">
      <alignment horizontal="center" vertical="center"/>
    </xf>
    <xf numFmtId="171" fontId="22" fillId="52" borderId="60" xfId="61" applyNumberFormat="1" applyFont="1" applyFill="1" applyBorder="1" applyAlignment="1">
      <alignment horizontal="center" vertical="center" wrapText="1"/>
    </xf>
    <xf numFmtId="165" fontId="51" fillId="35" borderId="73" xfId="61" applyFont="1" applyFill="1" applyBorder="1" applyAlignment="1">
      <alignment horizontal="center" vertical="center"/>
    </xf>
    <xf numFmtId="165" fontId="51" fillId="35" borderId="15" xfId="61" applyFont="1" applyFill="1" applyBorder="1" applyAlignment="1">
      <alignment horizontal="center" vertical="center"/>
    </xf>
    <xf numFmtId="171" fontId="22" fillId="35" borderId="65" xfId="61" applyNumberFormat="1" applyFont="1" applyFill="1" applyBorder="1" applyAlignment="1">
      <alignment horizontal="center" vertical="center" wrapText="1"/>
    </xf>
    <xf numFmtId="171" fontId="22" fillId="35" borderId="61" xfId="61" applyNumberFormat="1" applyFont="1" applyFill="1" applyBorder="1" applyAlignment="1">
      <alignment horizontal="center" vertical="center" wrapText="1"/>
    </xf>
    <xf numFmtId="165" fontId="53" fillId="57" borderId="30" xfId="61" applyFont="1" applyFill="1" applyBorder="1" applyAlignment="1">
      <alignment horizontal="center" vertical="center"/>
    </xf>
    <xf numFmtId="165" fontId="51" fillId="67" borderId="75" xfId="61" applyFont="1" applyFill="1" applyBorder="1" applyAlignment="1">
      <alignment horizontal="center" vertical="center"/>
    </xf>
    <xf numFmtId="171" fontId="22" fillId="67" borderId="30" xfId="61" applyNumberFormat="1" applyFont="1" applyFill="1" applyBorder="1" applyAlignment="1">
      <alignment horizontal="center" vertical="center" wrapText="1"/>
    </xf>
    <xf numFmtId="165" fontId="53" fillId="38" borderId="34" xfId="61" applyFont="1" applyFill="1" applyBorder="1" applyAlignment="1">
      <alignment horizontal="center" vertical="center" wrapText="1"/>
    </xf>
    <xf numFmtId="165" fontId="53" fillId="55" borderId="34" xfId="61" applyFont="1" applyFill="1" applyBorder="1" applyAlignment="1">
      <alignment horizontal="center" vertical="center" wrapText="1"/>
    </xf>
    <xf numFmtId="165" fontId="51" fillId="55" borderId="75" xfId="61" applyFont="1" applyFill="1" applyBorder="1" applyAlignment="1">
      <alignment horizontal="center" vertical="center"/>
    </xf>
    <xf numFmtId="165" fontId="51" fillId="38" borderId="38" xfId="61" applyFont="1" applyFill="1" applyBorder="1" applyAlignment="1">
      <alignment horizontal="center" vertical="center"/>
    </xf>
    <xf numFmtId="165" fontId="53" fillId="57" borderId="14" xfId="61" applyFont="1" applyFill="1" applyBorder="1" applyAlignment="1">
      <alignment horizontal="center" vertical="center" wrapText="1"/>
    </xf>
    <xf numFmtId="165" fontId="53" fillId="57" borderId="54" xfId="61" applyFont="1" applyFill="1" applyBorder="1" applyAlignment="1">
      <alignment horizontal="center" vertical="center"/>
    </xf>
    <xf numFmtId="165" fontId="51" fillId="65" borderId="38" xfId="61" applyFont="1" applyFill="1" applyBorder="1" applyAlignment="1">
      <alignment horizontal="center" vertical="center"/>
    </xf>
    <xf numFmtId="172" fontId="53" fillId="54" borderId="121" xfId="61" applyNumberFormat="1" applyFont="1" applyFill="1" applyBorder="1" applyAlignment="1">
      <alignment horizontal="center" vertical="center" wrapText="1"/>
    </xf>
    <xf numFmtId="165" fontId="25" fillId="54" borderId="105" xfId="21" applyFont="1" applyFill="1" applyBorder="1" applyAlignment="1">
      <alignment horizontal="left" vertical="center" wrapText="1"/>
    </xf>
    <xf numFmtId="165" fontId="25" fillId="54" borderId="93" xfId="21" applyFont="1" applyFill="1" applyBorder="1" applyAlignment="1">
      <alignment horizontal="left" vertical="center" wrapText="1"/>
    </xf>
    <xf numFmtId="171" fontId="54" fillId="54" borderId="119" xfId="61" applyNumberFormat="1" applyFont="1" applyFill="1" applyBorder="1" applyAlignment="1">
      <alignment horizontal="center" vertical="center" wrapText="1"/>
    </xf>
    <xf numFmtId="171" fontId="22" fillId="54" borderId="120" xfId="61" applyNumberFormat="1" applyFont="1" applyFill="1" applyBorder="1" applyAlignment="1">
      <alignment horizontal="center" vertical="center" wrapText="1"/>
    </xf>
    <xf numFmtId="171" fontId="22" fillId="54" borderId="94" xfId="61" applyNumberFormat="1" applyFont="1" applyFill="1" applyBorder="1" applyAlignment="1">
      <alignment horizontal="center" vertical="center" wrapText="1"/>
    </xf>
    <xf numFmtId="171" fontId="54" fillId="67" borderId="122" xfId="61" applyNumberFormat="1" applyFont="1" applyFill="1" applyBorder="1" applyAlignment="1">
      <alignment horizontal="center" vertical="center" wrapText="1"/>
    </xf>
    <xf numFmtId="171" fontId="22" fillId="67" borderId="113" xfId="61" applyNumberFormat="1" applyFont="1" applyFill="1" applyBorder="1" applyAlignment="1">
      <alignment horizontal="center" vertical="center" wrapText="1"/>
    </xf>
    <xf numFmtId="171" fontId="22" fillId="67" borderId="14" xfId="61" applyNumberFormat="1" applyFont="1" applyFill="1" applyBorder="1" applyAlignment="1">
      <alignment horizontal="center" vertical="center" wrapText="1"/>
    </xf>
    <xf numFmtId="171" fontId="22" fillId="67" borderId="108" xfId="61" applyNumberFormat="1" applyFont="1" applyFill="1" applyBorder="1" applyAlignment="1">
      <alignment horizontal="center" vertical="center" wrapText="1"/>
    </xf>
    <xf numFmtId="171" fontId="22" fillId="67" borderId="71" xfId="61" applyNumberFormat="1" applyFont="1" applyFill="1" applyBorder="1" applyAlignment="1">
      <alignment horizontal="center" vertical="center" wrapText="1"/>
    </xf>
    <xf numFmtId="171" fontId="22" fillId="67" borderId="68" xfId="61" applyNumberFormat="1" applyFont="1" applyFill="1" applyBorder="1" applyAlignment="1">
      <alignment horizontal="center" vertical="center" wrapText="1"/>
    </xf>
    <xf numFmtId="165" fontId="53" fillId="38" borderId="61" xfId="61" applyFont="1" applyFill="1" applyBorder="1" applyAlignment="1">
      <alignment horizontal="center" vertical="center" wrapText="1"/>
    </xf>
    <xf numFmtId="171" fontId="22" fillId="57" borderId="113" xfId="61" applyNumberFormat="1" applyFont="1" applyFill="1" applyBorder="1" applyAlignment="1">
      <alignment horizontal="center" vertical="center" wrapText="1"/>
    </xf>
    <xf numFmtId="171" fontId="22" fillId="57" borderId="14" xfId="61" applyNumberFormat="1" applyFont="1" applyFill="1" applyBorder="1" applyAlignment="1">
      <alignment horizontal="center" vertical="center" wrapText="1"/>
    </xf>
    <xf numFmtId="171" fontId="22" fillId="57" borderId="108" xfId="61" applyNumberFormat="1" applyFont="1" applyFill="1" applyBorder="1" applyAlignment="1">
      <alignment horizontal="center" vertical="center" wrapText="1"/>
    </xf>
    <xf numFmtId="171" fontId="22" fillId="57" borderId="71" xfId="61" applyNumberFormat="1" applyFont="1" applyFill="1" applyBorder="1" applyAlignment="1">
      <alignment horizontal="center" vertical="center" wrapText="1"/>
    </xf>
    <xf numFmtId="171" fontId="22" fillId="57" borderId="68" xfId="61" applyNumberFormat="1" applyFont="1" applyFill="1" applyBorder="1" applyAlignment="1">
      <alignment horizontal="center" vertical="center" wrapText="1"/>
    </xf>
    <xf numFmtId="171" fontId="22" fillId="57" borderId="69" xfId="61" applyNumberFormat="1" applyFont="1" applyFill="1" applyBorder="1" applyAlignment="1">
      <alignment horizontal="center" vertical="center" wrapText="1"/>
    </xf>
    <xf numFmtId="165" fontId="53" fillId="65" borderId="34" xfId="61" applyFont="1" applyFill="1" applyBorder="1" applyAlignment="1">
      <alignment horizontal="center" vertical="center" wrapText="1"/>
    </xf>
    <xf numFmtId="171" fontId="54" fillId="65" borderId="122" xfId="61" applyNumberFormat="1" applyFont="1" applyFill="1" applyBorder="1" applyAlignment="1">
      <alignment horizontal="center" vertical="center" wrapText="1"/>
    </xf>
    <xf numFmtId="171" fontId="22" fillId="65" borderId="111" xfId="61" applyNumberFormat="1" applyFont="1" applyFill="1" applyBorder="1" applyAlignment="1">
      <alignment horizontal="center" vertical="center" wrapText="1"/>
    </xf>
    <xf numFmtId="171" fontId="22" fillId="65" borderId="90" xfId="61" applyNumberFormat="1" applyFont="1" applyFill="1" applyBorder="1" applyAlignment="1">
      <alignment horizontal="center" vertical="center" wrapText="1"/>
    </xf>
    <xf numFmtId="171" fontId="54" fillId="52" borderId="122" xfId="61" applyNumberFormat="1" applyFont="1" applyFill="1" applyBorder="1" applyAlignment="1">
      <alignment horizontal="center" vertical="center" wrapText="1"/>
    </xf>
    <xf numFmtId="171" fontId="22" fillId="52" borderId="111" xfId="61" applyNumberFormat="1" applyFont="1" applyFill="1" applyBorder="1" applyAlignment="1">
      <alignment horizontal="center" vertical="center" wrapText="1"/>
    </xf>
    <xf numFmtId="171" fontId="22" fillId="52" borderId="90" xfId="61" applyNumberFormat="1" applyFont="1" applyFill="1" applyBorder="1" applyAlignment="1">
      <alignment horizontal="center" vertical="center" wrapText="1"/>
    </xf>
    <xf numFmtId="171" fontId="54" fillId="35" borderId="122" xfId="61" applyNumberFormat="1" applyFont="1" applyFill="1" applyBorder="1" applyAlignment="1">
      <alignment horizontal="center" vertical="center" wrapText="1"/>
    </xf>
    <xf numFmtId="171" fontId="22" fillId="35" borderId="113" xfId="61" applyNumberFormat="1" applyFont="1" applyFill="1" applyBorder="1" applyAlignment="1">
      <alignment horizontal="center" vertical="center" wrapText="1"/>
    </xf>
    <xf numFmtId="171" fontId="22" fillId="35" borderId="108" xfId="61" applyNumberFormat="1" applyFont="1" applyFill="1" applyBorder="1" applyAlignment="1">
      <alignment horizontal="center" vertical="center" wrapText="1"/>
    </xf>
    <xf numFmtId="171" fontId="22" fillId="35" borderId="71" xfId="61" applyNumberFormat="1" applyFont="1" applyFill="1" applyBorder="1" applyAlignment="1">
      <alignment horizontal="center" vertical="center" wrapText="1"/>
    </xf>
    <xf numFmtId="171" fontId="22" fillId="35" borderId="69" xfId="61" applyNumberFormat="1" applyFont="1" applyFill="1" applyBorder="1" applyAlignment="1">
      <alignment horizontal="center" vertical="center" wrapText="1"/>
    </xf>
    <xf numFmtId="165" fontId="53" fillId="57" borderId="61" xfId="61" applyFont="1" applyFill="1" applyBorder="1" applyAlignment="1">
      <alignment horizontal="center" vertical="center"/>
    </xf>
    <xf numFmtId="165" fontId="53" fillId="67" borderId="65" xfId="61" applyFont="1" applyFill="1" applyBorder="1" applyAlignment="1">
      <alignment horizontal="center" vertical="center"/>
    </xf>
    <xf numFmtId="165" fontId="53" fillId="67" borderId="30" xfId="61" applyFont="1" applyFill="1" applyBorder="1" applyAlignment="1">
      <alignment horizontal="center" vertical="center"/>
    </xf>
    <xf numFmtId="165" fontId="25" fillId="54" borderId="71" xfId="21" applyFont="1" applyFill="1" applyBorder="1" applyAlignment="1">
      <alignment horizontal="left" vertical="center" wrapText="1"/>
    </xf>
    <xf numFmtId="171" fontId="25" fillId="54" borderId="62" xfId="61" applyNumberFormat="1" applyFont="1" applyFill="1" applyBorder="1" applyAlignment="1">
      <alignment horizontal="center" vertical="center" wrapText="1"/>
    </xf>
    <xf numFmtId="171" fontId="25" fillId="54" borderId="64" xfId="61" applyNumberFormat="1" applyFont="1" applyFill="1" applyBorder="1" applyAlignment="1">
      <alignment horizontal="center" vertical="center" wrapText="1"/>
    </xf>
    <xf numFmtId="171" fontId="25" fillId="57" borderId="65" xfId="61" applyNumberFormat="1" applyFont="1" applyFill="1" applyBorder="1" applyAlignment="1">
      <alignment horizontal="center" vertical="center" wrapText="1"/>
    </xf>
    <xf numFmtId="171" fontId="25" fillId="57" borderId="71" xfId="61" applyNumberFormat="1" applyFont="1" applyFill="1" applyBorder="1" applyAlignment="1">
      <alignment horizontal="center" vertical="center" wrapText="1"/>
    </xf>
    <xf numFmtId="171" fontId="25" fillId="55" borderId="65" xfId="61" applyNumberFormat="1" applyFont="1" applyFill="1" applyBorder="1" applyAlignment="1">
      <alignment horizontal="center" vertical="center" wrapText="1"/>
    </xf>
    <xf numFmtId="171" fontId="25" fillId="55" borderId="61" xfId="61" applyNumberFormat="1" applyFont="1" applyFill="1" applyBorder="1" applyAlignment="1">
      <alignment horizontal="center" vertical="center" wrapText="1"/>
    </xf>
    <xf numFmtId="171" fontId="25" fillId="55" borderId="71" xfId="61" applyNumberFormat="1" applyFont="1" applyFill="1" applyBorder="1" applyAlignment="1">
      <alignment horizontal="center" vertical="center" wrapText="1"/>
    </xf>
    <xf numFmtId="171" fontId="25" fillId="55" borderId="69" xfId="61" applyNumberFormat="1" applyFont="1" applyFill="1" applyBorder="1" applyAlignment="1">
      <alignment horizontal="center" vertical="center" wrapText="1"/>
    </xf>
    <xf numFmtId="171" fontId="25" fillId="65" borderId="30" xfId="61" applyNumberFormat="1" applyFont="1" applyFill="1" applyBorder="1" applyAlignment="1">
      <alignment horizontal="center" vertical="center" wrapText="1"/>
    </xf>
    <xf numFmtId="171" fontId="25" fillId="65" borderId="68" xfId="61" applyNumberFormat="1" applyFont="1" applyFill="1" applyBorder="1" applyAlignment="1">
      <alignment horizontal="center" vertical="center" wrapText="1"/>
    </xf>
    <xf numFmtId="171" fontId="25" fillId="57" borderId="89" xfId="61" applyNumberFormat="1" applyFont="1" applyFill="1" applyBorder="1" applyAlignment="1">
      <alignment horizontal="center" vertical="center" wrapText="1"/>
    </xf>
    <xf numFmtId="171" fontId="25" fillId="67" borderId="98" xfId="61" applyNumberFormat="1" applyFont="1" applyFill="1" applyBorder="1" applyAlignment="1">
      <alignment horizontal="center" vertical="center" wrapText="1"/>
    </xf>
    <xf numFmtId="171" fontId="25" fillId="67" borderId="34" xfId="61" applyNumberFormat="1" applyFont="1" applyFill="1" applyBorder="1" applyAlignment="1">
      <alignment horizontal="center" vertical="center" wrapText="1"/>
    </xf>
    <xf numFmtId="171" fontId="25" fillId="67" borderId="123" xfId="61" applyNumberFormat="1" applyFont="1" applyFill="1" applyBorder="1" applyAlignment="1">
      <alignment horizontal="center" vertical="center" wrapText="1"/>
    </xf>
    <xf numFmtId="171" fontId="25" fillId="67" borderId="89" xfId="61" applyNumberFormat="1" applyFont="1" applyFill="1" applyBorder="1" applyAlignment="1">
      <alignment horizontal="center" vertical="center" wrapText="1"/>
    </xf>
    <xf numFmtId="171" fontId="25" fillId="52" borderId="61" xfId="61" applyNumberFormat="1" applyFont="1" applyFill="1" applyBorder="1" applyAlignment="1">
      <alignment horizontal="center" vertical="center" wrapText="1"/>
    </xf>
    <xf numFmtId="171" fontId="25" fillId="52" borderId="69" xfId="61" applyNumberFormat="1" applyFont="1" applyFill="1" applyBorder="1" applyAlignment="1">
      <alignment horizontal="center" vertical="center" wrapText="1"/>
    </xf>
    <xf numFmtId="171" fontId="25" fillId="35" borderId="46" xfId="61" applyNumberFormat="1" applyFont="1" applyFill="1" applyBorder="1" applyAlignment="1">
      <alignment horizontal="center" vertical="center" wrapText="1"/>
    </xf>
    <xf numFmtId="171" fontId="25" fillId="35" borderId="10" xfId="61" applyNumberFormat="1" applyFont="1" applyFill="1" applyBorder="1" applyAlignment="1">
      <alignment horizontal="center" vertical="center" wrapText="1"/>
    </xf>
    <xf numFmtId="171" fontId="25" fillId="35" borderId="88" xfId="61" applyNumberFormat="1" applyFont="1" applyFill="1" applyBorder="1" applyAlignment="1">
      <alignment horizontal="center" vertical="center" wrapText="1"/>
    </xf>
    <xf numFmtId="171" fontId="25" fillId="35" borderId="63" xfId="61" applyNumberFormat="1" applyFont="1" applyFill="1" applyBorder="1" applyAlignment="1">
      <alignment horizontal="center" vertical="center" wrapText="1"/>
    </xf>
    <xf numFmtId="165" fontId="25" fillId="54" borderId="30" xfId="21" applyFont="1" applyFill="1" applyBorder="1" applyAlignment="1">
      <alignment horizontal="left" vertical="center" wrapText="1"/>
    </xf>
    <xf numFmtId="171" fontId="25" fillId="67" borderId="99" xfId="61" applyNumberFormat="1" applyFont="1" applyFill="1" applyBorder="1" applyAlignment="1">
      <alignment horizontal="center" vertical="center" wrapText="1"/>
    </xf>
    <xf numFmtId="165" fontId="53" fillId="35" borderId="34" xfId="61" applyFont="1" applyFill="1" applyBorder="1" applyAlignment="1">
      <alignment horizontal="center" vertical="center" wrapText="1"/>
    </xf>
    <xf numFmtId="165" fontId="25" fillId="54" borderId="60" xfId="21" applyFont="1" applyFill="1" applyBorder="1" applyAlignment="1">
      <alignment horizontal="left" vertical="center" wrapText="1"/>
    </xf>
    <xf numFmtId="171" fontId="51" fillId="54" borderId="61" xfId="61" applyNumberFormat="1" applyFont="1" applyFill="1" applyBorder="1" applyAlignment="1">
      <alignment horizontal="center" vertical="center" wrapText="1"/>
    </xf>
    <xf numFmtId="171" fontId="25" fillId="54" borderId="61" xfId="61" applyNumberFormat="1" applyFont="1" applyFill="1" applyBorder="1" applyAlignment="1">
      <alignment horizontal="center" vertical="center" wrapText="1"/>
    </xf>
    <xf numFmtId="171" fontId="51" fillId="67" borderId="65" xfId="61" applyNumberFormat="1" applyFont="1" applyFill="1" applyBorder="1" applyAlignment="1">
      <alignment horizontal="center" vertical="center" wrapText="1"/>
    </xf>
    <xf numFmtId="171" fontId="51" fillId="67" borderId="30" xfId="61" applyNumberFormat="1" applyFont="1" applyFill="1" applyBorder="1" applyAlignment="1">
      <alignment horizontal="center" vertical="center" wrapText="1"/>
    </xf>
    <xf numFmtId="171" fontId="25" fillId="67" borderId="30" xfId="61" applyNumberFormat="1" applyFont="1" applyFill="1" applyBorder="1" applyAlignment="1">
      <alignment horizontal="center" vertical="center" wrapText="1"/>
    </xf>
    <xf numFmtId="171" fontId="51" fillId="52" borderId="61" xfId="61" applyNumberFormat="1" applyFont="1" applyFill="1" applyBorder="1" applyAlignment="1">
      <alignment horizontal="center" vertical="center" wrapText="1"/>
    </xf>
    <xf numFmtId="171" fontId="51" fillId="35" borderId="34" xfId="61" applyNumberFormat="1" applyFont="1" applyFill="1" applyBorder="1" applyAlignment="1">
      <alignment horizontal="center" vertical="center" wrapText="1"/>
    </xf>
    <xf numFmtId="171" fontId="51" fillId="35" borderId="30" xfId="61" applyNumberFormat="1" applyFont="1" applyFill="1" applyBorder="1" applyAlignment="1">
      <alignment horizontal="center" vertical="center" wrapText="1"/>
    </xf>
    <xf numFmtId="171" fontId="25" fillId="35" borderId="34" xfId="61" applyNumberFormat="1" applyFont="1" applyFill="1" applyBorder="1" applyAlignment="1">
      <alignment horizontal="center" vertical="center" wrapText="1"/>
    </xf>
    <xf numFmtId="171" fontId="25" fillId="35" borderId="30" xfId="61" applyNumberFormat="1" applyFont="1" applyFill="1" applyBorder="1" applyAlignment="1">
      <alignment horizontal="center" vertical="center" wrapText="1"/>
    </xf>
    <xf numFmtId="171" fontId="22" fillId="54" borderId="62" xfId="61" applyNumberFormat="1" applyFont="1" applyFill="1" applyBorder="1" applyAlignment="1">
      <alignment horizontal="center" vertical="center" wrapText="1"/>
    </xf>
    <xf numFmtId="171" fontId="22" fillId="54" borderId="64" xfId="61" applyNumberFormat="1" applyFont="1" applyFill="1" applyBorder="1" applyAlignment="1">
      <alignment horizontal="center" vertical="center" wrapText="1"/>
    </xf>
    <xf numFmtId="165" fontId="75" fillId="54" borderId="30" xfId="21" applyFont="1" applyFill="1" applyBorder="1" applyAlignment="1">
      <alignment horizontal="left" vertical="center" wrapText="1"/>
    </xf>
    <xf numFmtId="171" fontId="76" fillId="54" borderId="62" xfId="61" applyNumberFormat="1" applyFont="1" applyFill="1" applyBorder="1" applyAlignment="1">
      <alignment horizontal="center" vertical="center" wrapText="1"/>
    </xf>
    <xf numFmtId="171" fontId="22" fillId="55" borderId="62" xfId="61" applyNumberFormat="1" applyFont="1" applyFill="1" applyBorder="1" applyAlignment="1">
      <alignment horizontal="center" vertical="center" wrapText="1"/>
    </xf>
    <xf numFmtId="171" fontId="22" fillId="55" borderId="83" xfId="61" applyNumberFormat="1" applyFont="1" applyFill="1" applyBorder="1" applyAlignment="1">
      <alignment horizontal="center" vertical="center" wrapText="1"/>
    </xf>
    <xf numFmtId="171" fontId="22" fillId="55" borderId="64" xfId="61" applyNumberFormat="1" applyFont="1" applyFill="1" applyBorder="1" applyAlignment="1">
      <alignment horizontal="center" vertical="center" wrapText="1"/>
    </xf>
    <xf numFmtId="165" fontId="53" fillId="57" borderId="14" xfId="61" applyFont="1" applyFill="1" applyBorder="1" applyAlignment="1">
      <alignment horizontal="center" vertical="center"/>
    </xf>
    <xf numFmtId="171" fontId="22" fillId="65" borderId="10" xfId="61" applyNumberFormat="1" applyFont="1" applyFill="1" applyBorder="1" applyAlignment="1">
      <alignment horizontal="center" vertical="center" wrapText="1"/>
    </xf>
    <xf numFmtId="171" fontId="22" fillId="65" borderId="63" xfId="61" applyNumberFormat="1" applyFont="1" applyFill="1" applyBorder="1" applyAlignment="1">
      <alignment horizontal="center" vertical="center" wrapText="1"/>
    </xf>
    <xf numFmtId="165" fontId="53" fillId="67" borderId="65" xfId="61" applyFont="1" applyFill="1" applyBorder="1" applyAlignment="1">
      <alignment horizontal="center" wrapText="1"/>
    </xf>
    <xf numFmtId="171" fontId="22" fillId="67" borderId="82" xfId="61" applyNumberFormat="1" applyFont="1" applyFill="1" applyBorder="1" applyAlignment="1">
      <alignment horizontal="center" vertical="center" wrapText="1"/>
    </xf>
    <xf numFmtId="171" fontId="22" fillId="67" borderId="10" xfId="61" applyNumberFormat="1" applyFont="1" applyFill="1" applyBorder="1" applyAlignment="1">
      <alignment horizontal="center" vertical="center" wrapText="1"/>
    </xf>
    <xf numFmtId="171" fontId="22" fillId="67" borderId="83" xfId="61" applyNumberFormat="1" applyFont="1" applyFill="1" applyBorder="1" applyAlignment="1">
      <alignment horizontal="center" vertical="center" wrapText="1"/>
    </xf>
    <xf numFmtId="171" fontId="22" fillId="67" borderId="63" xfId="61" applyNumberFormat="1" applyFont="1" applyFill="1" applyBorder="1" applyAlignment="1">
      <alignment horizontal="center" vertical="center" wrapText="1"/>
    </xf>
    <xf numFmtId="171" fontId="22" fillId="52" borderId="62" xfId="61" applyNumberFormat="1" applyFont="1" applyFill="1" applyBorder="1" applyAlignment="1">
      <alignment horizontal="center" vertical="center" wrapText="1"/>
    </xf>
    <xf numFmtId="171" fontId="22" fillId="52" borderId="64" xfId="61" applyNumberFormat="1" applyFont="1" applyFill="1" applyBorder="1" applyAlignment="1">
      <alignment horizontal="center" vertical="center" wrapText="1"/>
    </xf>
    <xf numFmtId="171" fontId="22" fillId="35" borderId="82" xfId="61" applyNumberFormat="1" applyFont="1" applyFill="1" applyBorder="1" applyAlignment="1">
      <alignment horizontal="center" vertical="center" wrapText="1"/>
    </xf>
    <xf numFmtId="171" fontId="22" fillId="35" borderId="10" xfId="61" applyNumberFormat="1" applyFont="1" applyFill="1" applyBorder="1" applyAlignment="1">
      <alignment horizontal="center" vertical="center" wrapText="1"/>
    </xf>
    <xf numFmtId="171" fontId="22" fillId="35" borderId="83" xfId="61" applyNumberFormat="1" applyFont="1" applyFill="1" applyBorder="1" applyAlignment="1">
      <alignment horizontal="center" vertical="center" wrapText="1"/>
    </xf>
    <xf numFmtId="171" fontId="22" fillId="35" borderId="63" xfId="61" applyNumberFormat="1" applyFont="1" applyFill="1" applyBorder="1" applyAlignment="1">
      <alignment horizontal="center" vertical="center" wrapText="1"/>
    </xf>
    <xf numFmtId="165" fontId="53" fillId="55" borderId="73" xfId="61" applyFont="1" applyFill="1" applyBorder="1" applyAlignment="1">
      <alignment horizontal="center" vertical="center" wrapText="1"/>
    </xf>
    <xf numFmtId="171" fontId="76" fillId="55" borderId="82" xfId="61" applyNumberFormat="1" applyFont="1" applyFill="1" applyBorder="1" applyAlignment="1">
      <alignment horizontal="center" vertical="center" wrapText="1"/>
    </xf>
    <xf numFmtId="171" fontId="76" fillId="55" borderId="10" xfId="61" applyNumberFormat="1" applyFont="1" applyFill="1" applyBorder="1" applyAlignment="1">
      <alignment horizontal="center" vertical="center" wrapText="1"/>
    </xf>
    <xf numFmtId="171" fontId="76" fillId="55" borderId="62" xfId="61" applyNumberFormat="1" applyFont="1" applyFill="1" applyBorder="1" applyAlignment="1">
      <alignment horizontal="center" vertical="center" wrapText="1"/>
    </xf>
    <xf numFmtId="171" fontId="22" fillId="55" borderId="84" xfId="61" applyNumberFormat="1" applyFont="1" applyFill="1" applyBorder="1" applyAlignment="1">
      <alignment horizontal="center" vertical="center" wrapText="1"/>
    </xf>
    <xf numFmtId="171" fontId="22" fillId="38" borderId="85" xfId="61" applyNumberFormat="1" applyFont="1" applyFill="1" applyBorder="1" applyAlignment="1">
      <alignment horizontal="center" vertical="center" wrapText="1"/>
    </xf>
    <xf numFmtId="165" fontId="53" fillId="57" borderId="9" xfId="61" applyFont="1" applyFill="1" applyBorder="1" applyAlignment="1">
      <alignment horizontal="center" vertical="center" wrapText="1"/>
    </xf>
    <xf numFmtId="171" fontId="76" fillId="57" borderId="82" xfId="61" applyNumberFormat="1" applyFont="1" applyFill="1" applyBorder="1" applyAlignment="1">
      <alignment horizontal="center" vertical="center" wrapText="1"/>
    </xf>
    <xf numFmtId="171" fontId="76" fillId="57" borderId="10" xfId="61" applyNumberFormat="1" applyFont="1" applyFill="1" applyBorder="1" applyAlignment="1">
      <alignment horizontal="center" vertical="center" wrapText="1"/>
    </xf>
    <xf numFmtId="171" fontId="22" fillId="57" borderId="82" xfId="61" applyNumberFormat="1" applyFont="1" applyFill="1" applyBorder="1" applyAlignment="1">
      <alignment horizontal="center" vertical="center" wrapText="1"/>
    </xf>
    <xf numFmtId="171" fontId="22" fillId="57" borderId="85" xfId="61" applyNumberFormat="1" applyFont="1" applyFill="1" applyBorder="1" applyAlignment="1">
      <alignment horizontal="center" vertical="center" wrapText="1"/>
    </xf>
    <xf numFmtId="171" fontId="22" fillId="57" borderId="88" xfId="61" applyNumberFormat="1" applyFont="1" applyFill="1" applyBorder="1" applyAlignment="1">
      <alignment horizontal="center" vertical="center" wrapText="1"/>
    </xf>
    <xf numFmtId="171" fontId="76" fillId="65" borderId="10" xfId="61" applyNumberFormat="1" applyFont="1" applyFill="1" applyBorder="1" applyAlignment="1">
      <alignment horizontal="center" vertical="center" wrapText="1"/>
    </xf>
    <xf numFmtId="171" fontId="22" fillId="65" borderId="12" xfId="61" applyNumberFormat="1" applyFont="1" applyFill="1" applyBorder="1" applyAlignment="1">
      <alignment horizontal="center" vertical="center" wrapText="1"/>
    </xf>
    <xf numFmtId="171" fontId="22" fillId="55" borderId="86" xfId="61" applyNumberFormat="1" applyFont="1" applyFill="1" applyBorder="1" applyAlignment="1">
      <alignment horizontal="center" vertical="center" wrapText="1"/>
    </xf>
    <xf numFmtId="171" fontId="22" fillId="67" borderId="46" xfId="61" applyNumberFormat="1" applyFont="1" applyFill="1" applyBorder="1" applyAlignment="1">
      <alignment horizontal="center" vertical="center" wrapText="1"/>
    </xf>
    <xf numFmtId="171" fontId="76" fillId="67" borderId="46" xfId="61" applyNumberFormat="1" applyFont="1" applyFill="1" applyBorder="1" applyAlignment="1">
      <alignment horizontal="center" vertical="center" wrapText="1"/>
    </xf>
    <xf numFmtId="171" fontId="76" fillId="67" borderId="10" xfId="61" applyNumberFormat="1" applyFont="1" applyFill="1" applyBorder="1" applyAlignment="1">
      <alignment horizontal="center" vertical="center" wrapText="1"/>
    </xf>
    <xf numFmtId="171" fontId="76" fillId="52" borderId="62" xfId="61" applyNumberFormat="1" applyFont="1" applyFill="1" applyBorder="1" applyAlignment="1">
      <alignment horizontal="center" vertical="center" wrapText="1"/>
    </xf>
    <xf numFmtId="165" fontId="53" fillId="35" borderId="73" xfId="61" applyFont="1" applyFill="1" applyBorder="1" applyAlignment="1">
      <alignment horizontal="center" vertical="center" wrapText="1"/>
    </xf>
    <xf numFmtId="165" fontId="53" fillId="35" borderId="15" xfId="61" applyFont="1" applyFill="1" applyBorder="1" applyAlignment="1">
      <alignment horizontal="center" vertical="center" wrapText="1"/>
    </xf>
    <xf numFmtId="171" fontId="22" fillId="35" borderId="46" xfId="61" applyNumberFormat="1" applyFont="1" applyFill="1" applyBorder="1" applyAlignment="1">
      <alignment horizontal="center" vertical="center" wrapText="1"/>
    </xf>
    <xf numFmtId="171" fontId="22" fillId="35" borderId="88" xfId="61" applyNumberFormat="1" applyFont="1" applyFill="1" applyBorder="1" applyAlignment="1">
      <alignment horizontal="center" vertical="center" wrapText="1"/>
    </xf>
    <xf numFmtId="165" fontId="53" fillId="67" borderId="15" xfId="61" applyFont="1" applyFill="1" applyBorder="1" applyAlignment="1">
      <alignment horizontal="center" vertical="center"/>
    </xf>
    <xf numFmtId="165" fontId="53" fillId="67" borderId="73" xfId="61" applyFont="1" applyFill="1" applyBorder="1" applyAlignment="1">
      <alignment horizontal="center" vertical="center"/>
    </xf>
    <xf numFmtId="165" fontId="53" fillId="65" borderId="15" xfId="61" applyFont="1" applyFill="1" applyBorder="1" applyAlignment="1">
      <alignment horizontal="center" vertical="center"/>
    </xf>
    <xf numFmtId="165" fontId="53" fillId="57" borderId="9" xfId="61" applyFont="1" applyFill="1" applyBorder="1" applyAlignment="1">
      <alignment horizontal="center" vertical="center"/>
    </xf>
    <xf numFmtId="171" fontId="51" fillId="54" borderId="31" xfId="61" applyNumberFormat="1" applyFont="1" applyFill="1" applyBorder="1" applyAlignment="1">
      <alignment horizontal="center" vertical="center" wrapText="1"/>
    </xf>
    <xf numFmtId="171" fontId="51" fillId="38" borderId="65" xfId="61" applyNumberFormat="1" applyFont="1" applyFill="1" applyBorder="1" applyAlignment="1">
      <alignment horizontal="center" vertical="center" wrapText="1"/>
    </xf>
    <xf numFmtId="165" fontId="53" fillId="65" borderId="31" xfId="61" applyFont="1" applyFill="1" applyBorder="1" applyAlignment="1">
      <alignment horizontal="center" vertical="center" wrapText="1"/>
    </xf>
    <xf numFmtId="171" fontId="51" fillId="65" borderId="31" xfId="61" applyNumberFormat="1" applyFont="1" applyFill="1" applyBorder="1" applyAlignment="1">
      <alignment horizontal="center" vertical="center" wrapText="1"/>
    </xf>
    <xf numFmtId="171" fontId="51" fillId="55" borderId="60" xfId="61" applyNumberFormat="1" applyFont="1" applyFill="1" applyBorder="1" applyAlignment="1">
      <alignment horizontal="center" vertical="center" wrapText="1"/>
    </xf>
    <xf numFmtId="172" fontId="53" fillId="54" borderId="118" xfId="61" applyNumberFormat="1" applyFont="1" applyFill="1" applyBorder="1" applyAlignment="1">
      <alignment horizontal="center" vertical="center" wrapText="1"/>
    </xf>
    <xf numFmtId="165" fontId="25" fillId="54" borderId="117" xfId="21" applyFont="1" applyFill="1" applyBorder="1" applyAlignment="1">
      <alignment horizontal="center" vertical="center" wrapText="1"/>
    </xf>
    <xf numFmtId="165" fontId="25" fillId="54" borderId="95" xfId="21" applyFont="1" applyFill="1" applyBorder="1" applyAlignment="1">
      <alignment horizontal="center" vertical="center" wrapText="1"/>
    </xf>
    <xf numFmtId="171" fontId="51" fillId="54" borderId="119" xfId="61" applyNumberFormat="1" applyFont="1" applyFill="1" applyBorder="1" applyAlignment="1">
      <alignment horizontal="center" vertical="center" wrapText="1"/>
    </xf>
    <xf numFmtId="171" fontId="22" fillId="54" borderId="108" xfId="61" applyNumberFormat="1" applyFont="1" applyFill="1" applyBorder="1" applyAlignment="1">
      <alignment horizontal="center" vertical="center" wrapText="1"/>
    </xf>
    <xf numFmtId="171" fontId="51" fillId="57" borderId="119" xfId="61" applyNumberFormat="1" applyFont="1" applyFill="1" applyBorder="1" applyAlignment="1">
      <alignment horizontal="center" vertical="center" wrapText="1"/>
    </xf>
    <xf numFmtId="171" fontId="51" fillId="65" borderId="119" xfId="61" applyNumberFormat="1" applyFont="1" applyFill="1" applyBorder="1" applyAlignment="1">
      <alignment horizontal="center" vertical="center" wrapText="1"/>
    </xf>
    <xf numFmtId="171" fontId="22" fillId="65" borderId="14" xfId="61" applyNumberFormat="1" applyFont="1" applyFill="1" applyBorder="1" applyAlignment="1">
      <alignment horizontal="center" vertical="center" wrapText="1"/>
    </xf>
    <xf numFmtId="171" fontId="22" fillId="65" borderId="30" xfId="61" applyNumberFormat="1" applyFont="1" applyFill="1" applyBorder="1" applyAlignment="1">
      <alignment horizontal="center" vertical="center" wrapText="1"/>
    </xf>
    <xf numFmtId="171" fontId="51" fillId="67" borderId="119" xfId="61" applyNumberFormat="1" applyFont="1" applyFill="1" applyBorder="1" applyAlignment="1">
      <alignment horizontal="center" vertical="center" wrapText="1"/>
    </xf>
    <xf numFmtId="171" fontId="22" fillId="67" borderId="37" xfId="61" applyNumberFormat="1" applyFont="1" applyFill="1" applyBorder="1" applyAlignment="1">
      <alignment horizontal="center" vertical="center" wrapText="1"/>
    </xf>
    <xf numFmtId="171" fontId="22" fillId="67" borderId="34" xfId="61" applyNumberFormat="1" applyFont="1" applyFill="1" applyBorder="1" applyAlignment="1">
      <alignment horizontal="center" vertical="center" wrapText="1"/>
    </xf>
    <xf numFmtId="171" fontId="51" fillId="52" borderId="119" xfId="61" applyNumberFormat="1" applyFont="1" applyFill="1" applyBorder="1" applyAlignment="1">
      <alignment horizontal="center" vertical="center" wrapText="1"/>
    </xf>
    <xf numFmtId="171" fontId="22" fillId="52" borderId="54" xfId="61" applyNumberFormat="1" applyFont="1" applyFill="1" applyBorder="1" applyAlignment="1">
      <alignment horizontal="center" vertical="center" wrapText="1"/>
    </xf>
    <xf numFmtId="171" fontId="22" fillId="52" borderId="31" xfId="61" applyNumberFormat="1" applyFont="1" applyFill="1" applyBorder="1" applyAlignment="1">
      <alignment horizontal="center" vertical="center" wrapText="1"/>
    </xf>
    <xf numFmtId="171" fontId="51" fillId="35" borderId="119" xfId="61" applyNumberFormat="1" applyFont="1" applyFill="1" applyBorder="1" applyAlignment="1">
      <alignment horizontal="center" vertical="center" wrapText="1"/>
    </xf>
    <xf numFmtId="165" fontId="51" fillId="38" borderId="66" xfId="61" applyFont="1" applyFill="1" applyBorder="1" applyAlignment="1">
      <alignment horizontal="center" vertical="center"/>
    </xf>
    <xf numFmtId="171" fontId="22" fillId="38" borderId="86" xfId="61" applyNumberFormat="1" applyFont="1" applyFill="1" applyBorder="1" applyAlignment="1">
      <alignment horizontal="center" vertical="center" wrapText="1"/>
    </xf>
    <xf numFmtId="171" fontId="22" fillId="38" borderId="46" xfId="61" applyNumberFormat="1" applyFont="1" applyFill="1" applyBorder="1" applyAlignment="1">
      <alignment horizontal="center" vertical="center" wrapText="1"/>
    </xf>
    <xf numFmtId="171" fontId="22" fillId="38" borderId="87" xfId="61" applyNumberFormat="1" applyFont="1" applyFill="1" applyBorder="1" applyAlignment="1">
      <alignment horizontal="center" vertical="center" wrapText="1"/>
    </xf>
    <xf numFmtId="165" fontId="25" fillId="54" borderId="90" xfId="21" applyFont="1" applyFill="1" applyBorder="1" applyAlignment="1">
      <alignment horizontal="left" vertical="center" wrapText="1"/>
    </xf>
    <xf numFmtId="171" fontId="25" fillId="54" borderId="69" xfId="61" applyNumberFormat="1" applyFont="1" applyFill="1" applyBorder="1" applyAlignment="1">
      <alignment horizontal="center" vertical="center" wrapText="1"/>
    </xf>
    <xf numFmtId="171" fontId="25" fillId="67" borderId="65" xfId="61" applyNumberFormat="1" applyFont="1" applyFill="1" applyBorder="1" applyAlignment="1">
      <alignment horizontal="center" vertical="center" wrapText="1"/>
    </xf>
    <xf numFmtId="171" fontId="25" fillId="67" borderId="71" xfId="61" applyNumberFormat="1" applyFont="1" applyFill="1" applyBorder="1" applyAlignment="1">
      <alignment horizontal="center" vertical="center" wrapText="1"/>
    </xf>
    <xf numFmtId="171" fontId="25" fillId="67" borderId="68" xfId="61" applyNumberFormat="1" applyFont="1" applyFill="1" applyBorder="1" applyAlignment="1">
      <alignment horizontal="center" vertical="center" wrapText="1"/>
    </xf>
    <xf numFmtId="171" fontId="71" fillId="35" borderId="34" xfId="61" applyNumberFormat="1" applyFont="1" applyFill="1" applyBorder="1" applyAlignment="1">
      <alignment horizontal="center" vertical="center" wrapText="1"/>
    </xf>
    <xf numFmtId="171" fontId="71" fillId="35" borderId="89" xfId="61" applyNumberFormat="1" applyFont="1" applyFill="1" applyBorder="1" applyAlignment="1">
      <alignment horizontal="center" vertical="center" wrapText="1"/>
    </xf>
    <xf numFmtId="171" fontId="25" fillId="35" borderId="68" xfId="61" applyNumberFormat="1" applyFont="1" applyFill="1" applyBorder="1" applyAlignment="1">
      <alignment horizontal="center" vertical="center" wrapText="1"/>
    </xf>
    <xf numFmtId="171" fontId="22" fillId="65" borderId="68" xfId="61" applyNumberFormat="1" applyFont="1" applyFill="1" applyBorder="1" applyAlignment="1">
      <alignment horizontal="center" vertical="center" wrapText="1"/>
    </xf>
    <xf numFmtId="171" fontId="22" fillId="52" borderId="101" xfId="61" applyNumberFormat="1" applyFont="1" applyFill="1" applyBorder="1" applyAlignment="1">
      <alignment horizontal="center" vertical="center" wrapText="1"/>
    </xf>
    <xf numFmtId="171" fontId="22" fillId="38" borderId="133" xfId="61" applyNumberFormat="1" applyFont="1" applyFill="1" applyBorder="1" applyAlignment="1">
      <alignment horizontal="center" vertical="center" wrapText="1"/>
    </xf>
    <xf numFmtId="165" fontId="25" fillId="54" borderId="100" xfId="21" applyFont="1" applyFill="1" applyBorder="1" applyAlignment="1">
      <alignment horizontal="center" vertical="center" wrapText="1"/>
    </xf>
    <xf numFmtId="171" fontId="22" fillId="54" borderId="101" xfId="61" applyNumberFormat="1" applyFont="1" applyFill="1" applyBorder="1" applyAlignment="1">
      <alignment horizontal="center" vertical="center" wrapText="1"/>
    </xf>
    <xf numFmtId="165" fontId="65" fillId="55" borderId="15" xfId="61" applyFont="1" applyFill="1" applyBorder="1" applyAlignment="1">
      <alignment horizontal="center" vertical="center" wrapText="1"/>
    </xf>
    <xf numFmtId="165" fontId="65" fillId="57" borderId="15" xfId="61" applyFont="1" applyFill="1" applyBorder="1" applyAlignment="1">
      <alignment horizontal="center" vertical="center" wrapText="1"/>
    </xf>
    <xf numFmtId="165" fontId="66" fillId="55" borderId="15" xfId="61" applyFont="1" applyFill="1" applyBorder="1" applyAlignment="1">
      <alignment horizontal="center" vertical="center"/>
    </xf>
    <xf numFmtId="165" fontId="66" fillId="65" borderId="15" xfId="61" applyFont="1" applyFill="1" applyBorder="1" applyAlignment="1">
      <alignment horizontal="center" vertical="center"/>
    </xf>
    <xf numFmtId="165" fontId="66" fillId="67" borderId="15" xfId="61" applyFont="1" applyFill="1" applyBorder="1" applyAlignment="1">
      <alignment horizontal="center" vertical="center"/>
    </xf>
    <xf numFmtId="165" fontId="66" fillId="52" borderId="15" xfId="61" applyFont="1" applyFill="1" applyBorder="1" applyAlignment="1">
      <alignment horizontal="center" vertical="center"/>
    </xf>
    <xf numFmtId="165" fontId="66" fillId="35" borderId="15" xfId="61" applyFont="1" applyFill="1" applyBorder="1" applyAlignment="1">
      <alignment horizontal="center" vertical="center"/>
    </xf>
    <xf numFmtId="165" fontId="66" fillId="54" borderId="15" xfId="61" applyFont="1" applyFill="1" applyBorder="1" applyAlignment="1">
      <alignment horizontal="center" vertical="center"/>
    </xf>
    <xf numFmtId="165" fontId="25" fillId="54" borderId="14" xfId="21" applyFont="1" applyFill="1" applyBorder="1" applyAlignment="1">
      <alignment horizontal="left" vertical="center" wrapText="1"/>
    </xf>
    <xf numFmtId="171" fontId="22" fillId="67" borderId="85" xfId="61" applyNumberFormat="1" applyFont="1" applyFill="1" applyBorder="1" applyAlignment="1">
      <alignment horizontal="center" vertical="center" wrapText="1"/>
    </xf>
    <xf numFmtId="171" fontId="22" fillId="52" borderId="86" xfId="61" applyNumberFormat="1" applyFont="1" applyFill="1" applyBorder="1" applyAlignment="1">
      <alignment horizontal="center" vertical="center" wrapText="1"/>
    </xf>
    <xf numFmtId="171" fontId="22" fillId="35" borderId="85" xfId="61" applyNumberFormat="1" applyFont="1" applyFill="1" applyBorder="1" applyAlignment="1">
      <alignment horizontal="center" vertical="center" wrapText="1"/>
    </xf>
    <xf numFmtId="171" fontId="22" fillId="35" borderId="12" xfId="61" applyNumberFormat="1" applyFont="1" applyFill="1" applyBorder="1" applyAlignment="1">
      <alignment horizontal="center" vertical="center" wrapText="1"/>
    </xf>
    <xf numFmtId="171" fontId="22" fillId="54" borderId="86" xfId="61" applyNumberFormat="1" applyFont="1" applyFill="1" applyBorder="1" applyAlignment="1">
      <alignment horizontal="center" vertical="center" wrapText="1"/>
    </xf>
    <xf numFmtId="172" fontId="56" fillId="54" borderId="134" xfId="61" applyNumberFormat="1" applyFont="1" applyFill="1" applyBorder="1" applyAlignment="1">
      <alignment horizontal="left" vertical="center" wrapText="1"/>
    </xf>
    <xf numFmtId="171" fontId="54" fillId="55" borderId="135" xfId="61" applyNumberFormat="1" applyFont="1" applyFill="1" applyBorder="1" applyAlignment="1">
      <alignment horizontal="center" vertical="center" wrapText="1"/>
    </xf>
    <xf numFmtId="171" fontId="51" fillId="55" borderId="136" xfId="61" applyNumberFormat="1" applyFont="1" applyFill="1" applyBorder="1" applyAlignment="1">
      <alignment horizontal="center" vertical="center" wrapText="1"/>
    </xf>
    <xf numFmtId="171" fontId="54" fillId="55" borderId="137" xfId="61" applyNumberFormat="1" applyFont="1" applyFill="1" applyBorder="1" applyAlignment="1">
      <alignment horizontal="center" vertical="center" wrapText="1"/>
    </xf>
    <xf numFmtId="171" fontId="54" fillId="57" borderId="135" xfId="61" applyNumberFormat="1" applyFont="1" applyFill="1" applyBorder="1" applyAlignment="1">
      <alignment horizontal="center" vertical="center" wrapText="1"/>
    </xf>
    <xf numFmtId="171" fontId="54" fillId="57" borderId="138" xfId="61" applyNumberFormat="1" applyFont="1" applyFill="1" applyBorder="1" applyAlignment="1">
      <alignment horizontal="center" vertical="center" wrapText="1"/>
    </xf>
    <xf numFmtId="171" fontId="54" fillId="55" borderId="138" xfId="61" applyNumberFormat="1" applyFont="1" applyFill="1" applyBorder="1" applyAlignment="1">
      <alignment horizontal="center" vertical="center" wrapText="1"/>
    </xf>
    <xf numFmtId="171" fontId="54" fillId="65" borderId="138" xfId="61" applyNumberFormat="1" applyFont="1" applyFill="1" applyBorder="1" applyAlignment="1">
      <alignment horizontal="center" vertical="center" wrapText="1"/>
    </xf>
    <xf numFmtId="171" fontId="54" fillId="67" borderId="121" xfId="61" applyNumberFormat="1" applyFont="1" applyFill="1" applyBorder="1" applyAlignment="1">
      <alignment horizontal="center" vertical="center" wrapText="1"/>
    </xf>
    <xf numFmtId="171" fontId="54" fillId="67" borderId="139" xfId="61" applyNumberFormat="1" applyFont="1" applyFill="1" applyBorder="1" applyAlignment="1">
      <alignment horizontal="center" vertical="center" wrapText="1"/>
    </xf>
    <xf numFmtId="171" fontId="54" fillId="52" borderId="137" xfId="61" applyNumberFormat="1" applyFont="1" applyFill="1" applyBorder="1" applyAlignment="1">
      <alignment horizontal="center" vertical="center" wrapText="1"/>
    </xf>
    <xf numFmtId="171" fontId="54" fillId="35" borderId="135" xfId="61" applyNumberFormat="1" applyFont="1" applyFill="1" applyBorder="1" applyAlignment="1">
      <alignment horizontal="center" vertical="center" wrapText="1"/>
    </xf>
    <xf numFmtId="171" fontId="54" fillId="35" borderId="136" xfId="61" applyNumberFormat="1" applyFont="1" applyFill="1" applyBorder="1" applyAlignment="1">
      <alignment horizontal="center" vertical="center" wrapText="1"/>
    </xf>
    <xf numFmtId="171" fontId="54" fillId="54" borderId="137" xfId="61" applyNumberFormat="1" applyFont="1" applyFill="1" applyBorder="1" applyAlignment="1">
      <alignment horizontal="center" vertical="center" wrapText="1"/>
    </xf>
    <xf numFmtId="165" fontId="51" fillId="52" borderId="15" xfId="61" applyFont="1" applyFill="1" applyBorder="1" applyAlignment="1">
      <alignment horizontal="center" vertical="center"/>
    </xf>
    <xf numFmtId="165" fontId="51" fillId="54" borderId="15" xfId="61" applyFont="1" applyFill="1" applyBorder="1" applyAlignment="1">
      <alignment horizontal="center" vertical="center"/>
    </xf>
    <xf numFmtId="171" fontId="22" fillId="55" borderId="96" xfId="61" applyNumberFormat="1" applyFont="1" applyFill="1" applyBorder="1" applyAlignment="1">
      <alignment horizontal="center" vertical="center" wrapText="1"/>
    </xf>
    <xf numFmtId="171" fontId="22" fillId="67" borderId="84" xfId="61" applyNumberFormat="1" applyFont="1" applyFill="1" applyBorder="1" applyAlignment="1">
      <alignment horizontal="center" vertical="center" wrapText="1"/>
    </xf>
    <xf numFmtId="171" fontId="22" fillId="67" borderId="12" xfId="61" applyNumberFormat="1" applyFont="1" applyFill="1" applyBorder="1" applyAlignment="1">
      <alignment horizontal="center" vertical="center" wrapText="1"/>
    </xf>
    <xf numFmtId="171" fontId="22" fillId="35" borderId="84" xfId="61" applyNumberFormat="1" applyFont="1" applyFill="1" applyBorder="1" applyAlignment="1">
      <alignment horizontal="center" vertical="center" wrapText="1"/>
    </xf>
    <xf numFmtId="172" fontId="55" fillId="54" borderId="134" xfId="61" applyNumberFormat="1" applyFont="1" applyFill="1" applyBorder="1" applyAlignment="1">
      <alignment horizontal="center" vertical="center" wrapText="1"/>
    </xf>
    <xf numFmtId="171" fontId="54" fillId="55" borderId="118" xfId="61" applyNumberFormat="1" applyFont="1" applyFill="1" applyBorder="1" applyAlignment="1">
      <alignment horizontal="center" vertical="center" wrapText="1"/>
    </xf>
    <xf numFmtId="171" fontId="54" fillId="55" borderId="119" xfId="61" applyNumberFormat="1" applyFont="1" applyFill="1" applyBorder="1" applyAlignment="1">
      <alignment horizontal="center" vertical="center" wrapText="1"/>
    </xf>
    <xf numFmtId="171" fontId="54" fillId="55" borderId="140" xfId="61" applyNumberFormat="1" applyFont="1" applyFill="1" applyBorder="1" applyAlignment="1">
      <alignment horizontal="center" vertical="center" wrapText="1"/>
    </xf>
    <xf numFmtId="171" fontId="54" fillId="67" borderId="118" xfId="61" applyNumberFormat="1" applyFont="1" applyFill="1" applyBorder="1" applyAlignment="1">
      <alignment horizontal="center" vertical="center" wrapText="1"/>
    </xf>
    <xf numFmtId="171" fontId="54" fillId="67" borderId="141" xfId="61" applyNumberFormat="1" applyFont="1" applyFill="1" applyBorder="1" applyAlignment="1">
      <alignment horizontal="center" vertical="center" wrapText="1"/>
    </xf>
    <xf numFmtId="171" fontId="54" fillId="52" borderId="119" xfId="61" applyNumberFormat="1" applyFont="1" applyFill="1" applyBorder="1" applyAlignment="1">
      <alignment horizontal="center" vertical="center" wrapText="1"/>
    </xf>
    <xf numFmtId="171" fontId="54" fillId="35" borderId="121" xfId="61" applyNumberFormat="1" applyFont="1" applyFill="1" applyBorder="1" applyAlignment="1">
      <alignment horizontal="center" vertical="center" wrapText="1"/>
    </xf>
    <xf numFmtId="165" fontId="25" fillId="54" borderId="111" xfId="21" applyFont="1" applyFill="1" applyBorder="1" applyAlignment="1">
      <alignment horizontal="left" vertical="center" wrapText="1"/>
    </xf>
    <xf numFmtId="171" fontId="25" fillId="55" borderId="113" xfId="61" applyNumberFormat="1" applyFont="1" applyFill="1" applyBorder="1" applyAlignment="1">
      <alignment horizontal="center" vertical="center" wrapText="1"/>
    </xf>
    <xf numFmtId="171" fontId="25" fillId="55" borderId="14" xfId="61" applyNumberFormat="1" applyFont="1" applyFill="1" applyBorder="1" applyAlignment="1">
      <alignment horizontal="center" vertical="center" wrapText="1"/>
    </xf>
    <xf numFmtId="171" fontId="25" fillId="55" borderId="108" xfId="61" applyNumberFormat="1" applyFont="1" applyFill="1" applyBorder="1" applyAlignment="1">
      <alignment horizontal="center" vertical="center" wrapText="1"/>
    </xf>
    <xf numFmtId="171" fontId="25" fillId="57" borderId="113" xfId="61" applyNumberFormat="1" applyFont="1" applyFill="1" applyBorder="1" applyAlignment="1">
      <alignment horizontal="center" vertical="center" wrapText="1"/>
    </xf>
    <xf numFmtId="171" fontId="25" fillId="57" borderId="14" xfId="61" applyNumberFormat="1" applyFont="1" applyFill="1" applyBorder="1" applyAlignment="1">
      <alignment horizontal="center" vertical="center" wrapText="1"/>
    </xf>
    <xf numFmtId="171" fontId="25" fillId="57" borderId="108" xfId="61" applyNumberFormat="1" applyFont="1" applyFill="1" applyBorder="1" applyAlignment="1">
      <alignment horizontal="center" vertical="center" wrapText="1"/>
    </xf>
    <xf numFmtId="171" fontId="25" fillId="55" borderId="37" xfId="61" applyNumberFormat="1" applyFont="1" applyFill="1" applyBorder="1" applyAlignment="1">
      <alignment horizontal="center" vertical="center" wrapText="1"/>
    </xf>
    <xf numFmtId="171" fontId="25" fillId="65" borderId="14" xfId="61" applyNumberFormat="1" applyFont="1" applyFill="1" applyBorder="1" applyAlignment="1">
      <alignment horizontal="center" vertical="center" wrapText="1"/>
    </xf>
    <xf numFmtId="171" fontId="25" fillId="67" borderId="37" xfId="61" applyNumberFormat="1" applyFont="1" applyFill="1" applyBorder="1" applyAlignment="1">
      <alignment horizontal="center" vertical="center" wrapText="1"/>
    </xf>
    <xf numFmtId="171" fontId="25" fillId="67" borderId="14" xfId="61" applyNumberFormat="1" applyFont="1" applyFill="1" applyBorder="1" applyAlignment="1">
      <alignment horizontal="center" vertical="center" wrapText="1"/>
    </xf>
    <xf numFmtId="171" fontId="25" fillId="52" borderId="108" xfId="61" applyNumberFormat="1" applyFont="1" applyFill="1" applyBorder="1" applyAlignment="1">
      <alignment horizontal="center" vertical="center" wrapText="1"/>
    </xf>
    <xf numFmtId="171" fontId="25" fillId="35" borderId="37" xfId="61" applyNumberFormat="1" applyFont="1" applyFill="1" applyBorder="1" applyAlignment="1">
      <alignment horizontal="center" vertical="center" wrapText="1"/>
    </xf>
    <xf numFmtId="171" fontId="25" fillId="35" borderId="14" xfId="61" applyNumberFormat="1" applyFont="1" applyFill="1" applyBorder="1" applyAlignment="1">
      <alignment horizontal="center" vertical="center" wrapText="1"/>
    </xf>
    <xf numFmtId="171" fontId="25" fillId="54" borderId="108" xfId="61" applyNumberFormat="1" applyFont="1" applyFill="1" applyBorder="1" applyAlignment="1">
      <alignment horizontal="center" vertical="center" wrapText="1"/>
    </xf>
    <xf numFmtId="172" fontId="53" fillId="54" borderId="134" xfId="61" applyNumberFormat="1" applyFont="1" applyFill="1" applyBorder="1" applyAlignment="1">
      <alignment horizontal="center" vertical="center" wrapText="1"/>
    </xf>
    <xf numFmtId="171" fontId="51" fillId="55" borderId="121" xfId="61" applyNumberFormat="1" applyFont="1" applyFill="1" applyBorder="1" applyAlignment="1">
      <alignment horizontal="center" vertical="center" wrapText="1"/>
    </xf>
    <xf numFmtId="171" fontId="51" fillId="55" borderId="122" xfId="61" applyNumberFormat="1" applyFont="1" applyFill="1" applyBorder="1" applyAlignment="1">
      <alignment horizontal="center" vertical="center" wrapText="1"/>
    </xf>
    <xf numFmtId="171" fontId="51" fillId="57" borderId="121" xfId="61" applyNumberFormat="1" applyFont="1" applyFill="1" applyBorder="1" applyAlignment="1">
      <alignment horizontal="center" vertical="center" wrapText="1"/>
    </xf>
    <xf numFmtId="171" fontId="51" fillId="57" borderId="122" xfId="61" applyNumberFormat="1" applyFont="1" applyFill="1" applyBorder="1" applyAlignment="1">
      <alignment horizontal="center" vertical="center" wrapText="1"/>
    </xf>
    <xf numFmtId="171" fontId="51" fillId="55" borderId="139" xfId="61" applyNumberFormat="1" applyFont="1" applyFill="1" applyBorder="1" applyAlignment="1">
      <alignment horizontal="center" vertical="center" wrapText="1"/>
    </xf>
    <xf numFmtId="171" fontId="51" fillId="65" borderId="122" xfId="61" applyNumberFormat="1" applyFont="1" applyFill="1" applyBorder="1" applyAlignment="1">
      <alignment horizontal="center" vertical="center" wrapText="1"/>
    </xf>
    <xf numFmtId="171" fontId="51" fillId="67" borderId="121" xfId="61" applyNumberFormat="1" applyFont="1" applyFill="1" applyBorder="1" applyAlignment="1">
      <alignment horizontal="center" vertical="center" wrapText="1"/>
    </xf>
    <xf numFmtId="171" fontId="51" fillId="67" borderId="122" xfId="61" applyNumberFormat="1" applyFont="1" applyFill="1" applyBorder="1" applyAlignment="1">
      <alignment horizontal="center" vertical="center" wrapText="1"/>
    </xf>
    <xf numFmtId="171" fontId="51" fillId="35" borderId="139" xfId="61" applyNumberFormat="1" applyFont="1" applyFill="1" applyBorder="1" applyAlignment="1">
      <alignment horizontal="center" vertical="center" wrapText="1"/>
    </xf>
    <xf numFmtId="171" fontId="51" fillId="35" borderId="122" xfId="61" applyNumberFormat="1" applyFont="1" applyFill="1" applyBorder="1" applyAlignment="1">
      <alignment horizontal="center" vertical="center" wrapText="1"/>
    </xf>
    <xf numFmtId="165" fontId="51" fillId="52" borderId="74" xfId="61" applyFont="1" applyFill="1" applyBorder="1" applyAlignment="1">
      <alignment horizontal="center" vertical="center"/>
    </xf>
    <xf numFmtId="165" fontId="51" fillId="35" borderId="38" xfId="61" applyFont="1" applyFill="1" applyBorder="1" applyAlignment="1">
      <alignment horizontal="center" vertical="center"/>
    </xf>
    <xf numFmtId="165" fontId="51" fillId="54" borderId="66" xfId="61" applyFont="1" applyFill="1" applyBorder="1" applyAlignment="1">
      <alignment horizontal="center" vertical="center"/>
    </xf>
    <xf numFmtId="171" fontId="25" fillId="57" borderId="37" xfId="61" applyNumberFormat="1" applyFont="1" applyFill="1" applyBorder="1" applyAlignment="1">
      <alignment horizontal="center" vertical="center" wrapText="1"/>
    </xf>
    <xf numFmtId="171" fontId="25" fillId="67" borderId="142" xfId="61" applyNumberFormat="1" applyFont="1" applyFill="1" applyBorder="1" applyAlignment="1">
      <alignment horizontal="center" vertical="center" wrapText="1"/>
    </xf>
    <xf numFmtId="171" fontId="25" fillId="35" borderId="85" xfId="61" applyNumberFormat="1" applyFont="1" applyFill="1" applyBorder="1" applyAlignment="1">
      <alignment horizontal="center" vertical="center" wrapText="1"/>
    </xf>
    <xf numFmtId="171" fontId="25" fillId="35" borderId="12" xfId="61" applyNumberFormat="1" applyFont="1" applyFill="1" applyBorder="1" applyAlignment="1">
      <alignment horizontal="center" vertical="center" wrapText="1"/>
    </xf>
    <xf numFmtId="171" fontId="25" fillId="54" borderId="86" xfId="61" applyNumberFormat="1" applyFont="1" applyFill="1" applyBorder="1" applyAlignment="1">
      <alignment horizontal="center" vertical="center" wrapText="1"/>
    </xf>
    <xf numFmtId="171" fontId="51" fillId="55" borderId="137" xfId="61" applyNumberFormat="1" applyFont="1" applyFill="1" applyBorder="1" applyAlignment="1">
      <alignment horizontal="center" vertical="center" wrapText="1"/>
    </xf>
    <xf numFmtId="171" fontId="51" fillId="57" borderId="137" xfId="61" applyNumberFormat="1" applyFont="1" applyFill="1" applyBorder="1" applyAlignment="1">
      <alignment horizontal="center" vertical="center" wrapText="1"/>
    </xf>
    <xf numFmtId="171" fontId="51" fillId="65" borderId="137" xfId="61" applyNumberFormat="1" applyFont="1" applyFill="1" applyBorder="1" applyAlignment="1">
      <alignment horizontal="center" vertical="center" wrapText="1"/>
    </xf>
    <xf numFmtId="171" fontId="51" fillId="67" borderId="137" xfId="61" applyNumberFormat="1" applyFont="1" applyFill="1" applyBorder="1" applyAlignment="1">
      <alignment horizontal="center" vertical="center" wrapText="1"/>
    </xf>
    <xf numFmtId="171" fontId="51" fillId="52" borderId="137" xfId="61" applyNumberFormat="1" applyFont="1" applyFill="1" applyBorder="1" applyAlignment="1">
      <alignment horizontal="center" vertical="center" wrapText="1"/>
    </xf>
    <xf numFmtId="171" fontId="51" fillId="35" borderId="137" xfId="61" applyNumberFormat="1" applyFont="1" applyFill="1" applyBorder="1" applyAlignment="1">
      <alignment horizontal="center" vertical="center" wrapText="1"/>
    </xf>
    <xf numFmtId="171" fontId="51" fillId="54" borderId="137" xfId="61" applyNumberFormat="1" applyFont="1" applyFill="1" applyBorder="1" applyAlignment="1">
      <alignment horizontal="center" vertical="center" wrapText="1"/>
    </xf>
    <xf numFmtId="165" fontId="25" fillId="54" borderId="113" xfId="21" applyFont="1" applyFill="1" applyBorder="1" applyAlignment="1">
      <alignment horizontal="left" vertical="center" wrapText="1"/>
    </xf>
    <xf numFmtId="171" fontId="54" fillId="57" borderId="119" xfId="61" applyNumberFormat="1" applyFont="1" applyFill="1" applyBorder="1" applyAlignment="1">
      <alignment horizontal="center" vertical="center" wrapText="1"/>
    </xf>
    <xf numFmtId="171" fontId="54" fillId="65" borderId="119" xfId="61" applyNumberFormat="1" applyFont="1" applyFill="1" applyBorder="1" applyAlignment="1">
      <alignment horizontal="center" vertical="center" wrapText="1"/>
    </xf>
    <xf numFmtId="171" fontId="54" fillId="35" borderId="118" xfId="61" applyNumberFormat="1" applyFont="1" applyFill="1" applyBorder="1" applyAlignment="1">
      <alignment horizontal="center" vertical="center" wrapText="1"/>
    </xf>
    <xf numFmtId="172" fontId="56" fillId="54" borderId="134" xfId="61" applyNumberFormat="1" applyFont="1" applyFill="1" applyBorder="1" applyAlignment="1">
      <alignment horizontal="center" vertical="center" wrapText="1"/>
    </xf>
    <xf numFmtId="171" fontId="54" fillId="55" borderId="139" xfId="61" applyNumberFormat="1" applyFont="1" applyFill="1" applyBorder="1" applyAlignment="1">
      <alignment horizontal="center" vertical="center" wrapText="1"/>
    </xf>
    <xf numFmtId="171" fontId="22" fillId="57" borderId="121" xfId="61" applyNumberFormat="1" applyFont="1" applyFill="1" applyBorder="1" applyAlignment="1">
      <alignment horizontal="center" vertical="center" wrapText="1"/>
    </xf>
    <xf numFmtId="171" fontId="22" fillId="55" borderId="121" xfId="61" applyNumberFormat="1" applyFont="1" applyFill="1" applyBorder="1" applyAlignment="1">
      <alignment horizontal="center" vertical="center" wrapText="1"/>
    </xf>
    <xf numFmtId="171" fontId="22" fillId="65" borderId="122" xfId="61" applyNumberFormat="1" applyFont="1" applyFill="1" applyBorder="1" applyAlignment="1">
      <alignment horizontal="center" vertical="center" wrapText="1"/>
    </xf>
    <xf numFmtId="171" fontId="54" fillId="55" borderId="141" xfId="61" applyNumberFormat="1" applyFont="1" applyFill="1" applyBorder="1" applyAlignment="1">
      <alignment horizontal="center" vertical="center" wrapText="1"/>
    </xf>
    <xf numFmtId="171" fontId="54" fillId="52" borderId="141" xfId="61" applyNumberFormat="1" applyFont="1" applyFill="1" applyBorder="1" applyAlignment="1">
      <alignment horizontal="center" vertical="center" wrapText="1"/>
    </xf>
    <xf numFmtId="171" fontId="21" fillId="35" borderId="121" xfId="61" applyNumberFormat="1" applyFont="1" applyFill="1" applyBorder="1" applyAlignment="1">
      <alignment horizontal="center" vertical="center" wrapText="1"/>
    </xf>
    <xf numFmtId="171" fontId="21" fillId="35" borderId="122" xfId="61" applyNumberFormat="1" applyFont="1" applyFill="1" applyBorder="1" applyAlignment="1">
      <alignment horizontal="center" vertical="center" wrapText="1"/>
    </xf>
    <xf numFmtId="171" fontId="21" fillId="54" borderId="119" xfId="61" applyNumberFormat="1" applyFont="1" applyFill="1" applyBorder="1" applyAlignment="1">
      <alignment horizontal="center" vertical="center" wrapText="1"/>
    </xf>
    <xf numFmtId="171" fontId="54" fillId="55" borderId="121" xfId="61" applyNumberFormat="1" applyFont="1" applyFill="1" applyBorder="1" applyAlignment="1">
      <alignment horizontal="center" vertical="center" wrapText="1"/>
    </xf>
    <xf numFmtId="171" fontId="22" fillId="57" borderId="122" xfId="61" applyNumberFormat="1" applyFont="1" applyFill="1" applyBorder="1" applyAlignment="1">
      <alignment horizontal="center" vertical="center" wrapText="1"/>
    </xf>
    <xf numFmtId="171" fontId="22" fillId="57" borderId="119" xfId="61" applyNumberFormat="1" applyFont="1" applyFill="1" applyBorder="1" applyAlignment="1">
      <alignment horizontal="center" vertical="center" wrapText="1"/>
    </xf>
    <xf numFmtId="171" fontId="21" fillId="67" borderId="119" xfId="61" applyNumberFormat="1" applyFont="1" applyFill="1" applyBorder="1" applyAlignment="1">
      <alignment horizontal="center" vertical="center" wrapText="1"/>
    </xf>
    <xf numFmtId="171" fontId="21" fillId="52" borderId="119" xfId="61" applyNumberFormat="1" applyFont="1" applyFill="1" applyBorder="1" applyAlignment="1">
      <alignment horizontal="center" vertical="center" wrapText="1"/>
    </xf>
    <xf numFmtId="171" fontId="22" fillId="35" borderId="121" xfId="61" applyNumberFormat="1" applyFont="1" applyFill="1" applyBorder="1" applyAlignment="1">
      <alignment horizontal="center" vertical="center" wrapText="1"/>
    </xf>
    <xf numFmtId="165" fontId="25" fillId="54" borderId="97" xfId="21" applyFont="1" applyFill="1" applyBorder="1" applyAlignment="1">
      <alignment horizontal="left" vertical="center" wrapText="1"/>
    </xf>
    <xf numFmtId="171" fontId="22" fillId="55" borderId="124" xfId="61" applyNumberFormat="1" applyFont="1" applyFill="1" applyBorder="1" applyAlignment="1">
      <alignment horizontal="center" vertical="center" wrapText="1"/>
    </xf>
    <xf numFmtId="171" fontId="22" fillId="55" borderId="9" xfId="61" applyNumberFormat="1" applyFont="1" applyFill="1" applyBorder="1" applyAlignment="1">
      <alignment horizontal="center" vertical="center" wrapText="1"/>
    </xf>
    <xf numFmtId="171" fontId="22" fillId="55" borderId="125" xfId="61" applyNumberFormat="1" applyFont="1" applyFill="1" applyBorder="1" applyAlignment="1">
      <alignment horizontal="center" vertical="center" wrapText="1"/>
    </xf>
    <xf numFmtId="171" fontId="52" fillId="57" borderId="143" xfId="61" applyNumberFormat="1" applyFont="1" applyFill="1" applyBorder="1" applyAlignment="1">
      <alignment horizontal="center" vertical="center" wrapText="1"/>
    </xf>
    <xf numFmtId="171" fontId="52" fillId="57" borderId="144" xfId="61" applyNumberFormat="1" applyFont="1" applyFill="1" applyBorder="1" applyAlignment="1">
      <alignment horizontal="center" vertical="center" wrapText="1"/>
    </xf>
    <xf numFmtId="171" fontId="22" fillId="65" borderId="9" xfId="61" applyNumberFormat="1" applyFont="1" applyFill="1" applyBorder="1" applyAlignment="1">
      <alignment horizontal="center" vertical="center" wrapText="1"/>
    </xf>
    <xf numFmtId="171" fontId="22" fillId="67" borderId="87" xfId="61" applyNumberFormat="1" applyFont="1" applyFill="1" applyBorder="1" applyAlignment="1">
      <alignment horizontal="center" vertical="center" wrapText="1"/>
    </xf>
    <xf numFmtId="171" fontId="22" fillId="67" borderId="9" xfId="61" applyNumberFormat="1" applyFont="1" applyFill="1" applyBorder="1" applyAlignment="1">
      <alignment horizontal="center" vertical="center" wrapText="1"/>
    </xf>
    <xf numFmtId="171" fontId="22" fillId="52" borderId="145" xfId="61" applyNumberFormat="1" applyFont="1" applyFill="1" applyBorder="1" applyAlignment="1">
      <alignment horizontal="center" vertical="center" wrapText="1"/>
    </xf>
    <xf numFmtId="171" fontId="22" fillId="35" borderId="124" xfId="61" applyNumberFormat="1" applyFont="1" applyFill="1" applyBorder="1" applyAlignment="1">
      <alignment horizontal="center" vertical="center" wrapText="1"/>
    </xf>
    <xf numFmtId="171" fontId="22" fillId="35" borderId="9" xfId="61" applyNumberFormat="1" applyFont="1" applyFill="1" applyBorder="1" applyAlignment="1">
      <alignment horizontal="center" vertical="center" wrapText="1"/>
    </xf>
    <xf numFmtId="171" fontId="22" fillId="54" borderId="125" xfId="61" applyNumberFormat="1" applyFont="1" applyFill="1" applyBorder="1" applyAlignment="1">
      <alignment horizontal="center" vertical="center" wrapText="1"/>
    </xf>
    <xf numFmtId="172" fontId="29" fillId="54" borderId="118" xfId="61" applyNumberFormat="1" applyFont="1" applyFill="1" applyBorder="1" applyAlignment="1">
      <alignment horizontal="center" vertical="center" wrapText="1"/>
    </xf>
    <xf numFmtId="171" fontId="54" fillId="57" borderId="121" xfId="61" applyNumberFormat="1" applyFont="1" applyFill="1" applyBorder="1" applyAlignment="1">
      <alignment horizontal="center" vertical="center" wrapText="1"/>
    </xf>
    <xf numFmtId="165" fontId="51" fillId="55" borderId="116" xfId="61" applyFont="1" applyFill="1" applyBorder="1" applyAlignment="1">
      <alignment horizontal="center" vertical="center"/>
    </xf>
    <xf numFmtId="165" fontId="51" fillId="67" borderId="70" xfId="61" applyFont="1" applyFill="1" applyBorder="1" applyAlignment="1">
      <alignment horizontal="center" vertical="center"/>
    </xf>
    <xf numFmtId="165" fontId="51" fillId="67" borderId="38" xfId="61" applyFont="1" applyFill="1" applyBorder="1" applyAlignment="1">
      <alignment horizontal="center" vertical="center"/>
    </xf>
    <xf numFmtId="165" fontId="51" fillId="52" borderId="66" xfId="61" applyFont="1" applyFill="1" applyBorder="1" applyAlignment="1">
      <alignment horizontal="center" vertical="center"/>
    </xf>
    <xf numFmtId="165" fontId="51" fillId="54" borderId="38" xfId="61" applyFont="1" applyFill="1" applyBorder="1" applyAlignment="1">
      <alignment horizontal="center" vertical="center"/>
    </xf>
    <xf numFmtId="165" fontId="51" fillId="38" borderId="70" xfId="61" applyFont="1" applyFill="1" applyBorder="1" applyAlignment="1">
      <alignment horizontal="center" vertical="center"/>
    </xf>
    <xf numFmtId="172" fontId="53" fillId="54" borderId="105" xfId="61" applyNumberFormat="1" applyFont="1" applyFill="1" applyBorder="1" applyAlignment="1">
      <alignment horizontal="center" vertical="center" wrapText="1"/>
    </xf>
    <xf numFmtId="171" fontId="51" fillId="55" borderId="113" xfId="61" applyNumberFormat="1" applyFont="1" applyFill="1" applyBorder="1" applyAlignment="1">
      <alignment horizontal="center" vertical="center" wrapText="1"/>
    </xf>
    <xf numFmtId="171" fontId="51" fillId="55" borderId="14" xfId="61" applyNumberFormat="1" applyFont="1" applyFill="1" applyBorder="1" applyAlignment="1">
      <alignment horizontal="center" vertical="center" wrapText="1"/>
    </xf>
    <xf numFmtId="171" fontId="51" fillId="55" borderId="108" xfId="61" applyNumberFormat="1" applyFont="1" applyFill="1" applyBorder="1" applyAlignment="1">
      <alignment horizontal="center" vertical="center" wrapText="1"/>
    </xf>
    <xf numFmtId="171" fontId="51" fillId="57" borderId="37" xfId="61" applyNumberFormat="1" applyFont="1" applyFill="1" applyBorder="1" applyAlignment="1">
      <alignment horizontal="center" vertical="center" wrapText="1"/>
    </xf>
    <xf numFmtId="171" fontId="51" fillId="57" borderId="14" xfId="61" applyNumberFormat="1" applyFont="1" applyFill="1" applyBorder="1" applyAlignment="1">
      <alignment horizontal="center" vertical="center" wrapText="1"/>
    </xf>
    <xf numFmtId="171" fontId="51" fillId="65" borderId="54" xfId="61" applyNumberFormat="1" applyFont="1" applyFill="1" applyBorder="1" applyAlignment="1">
      <alignment horizontal="center" vertical="center" wrapText="1"/>
    </xf>
    <xf numFmtId="171" fontId="51" fillId="55" borderId="111" xfId="61" applyNumberFormat="1" applyFont="1" applyFill="1" applyBorder="1" applyAlignment="1">
      <alignment horizontal="center" vertical="center" wrapText="1"/>
    </xf>
    <xf numFmtId="171" fontId="51" fillId="67" borderId="113" xfId="61" applyNumberFormat="1" applyFont="1" applyFill="1" applyBorder="1" applyAlignment="1">
      <alignment horizontal="center" vertical="center" wrapText="1"/>
    </xf>
    <xf numFmtId="171" fontId="51" fillId="67" borderId="14" xfId="61" applyNumberFormat="1" applyFont="1" applyFill="1" applyBorder="1" applyAlignment="1">
      <alignment horizontal="center" vertical="center" wrapText="1"/>
    </xf>
    <xf numFmtId="171" fontId="51" fillId="52" borderId="108" xfId="61" applyNumberFormat="1" applyFont="1" applyFill="1" applyBorder="1" applyAlignment="1">
      <alignment horizontal="center" vertical="center" wrapText="1"/>
    </xf>
    <xf numFmtId="171" fontId="51" fillId="35" borderId="37" xfId="61" applyNumberFormat="1" applyFont="1" applyFill="1" applyBorder="1" applyAlignment="1">
      <alignment horizontal="center" vertical="center" wrapText="1"/>
    </xf>
    <xf numFmtId="171" fontId="51" fillId="35" borderId="14" xfId="61" applyNumberFormat="1" applyFont="1" applyFill="1" applyBorder="1" applyAlignment="1">
      <alignment horizontal="center" vertical="center" wrapText="1"/>
    </xf>
    <xf numFmtId="171" fontId="51" fillId="54" borderId="54" xfId="61" applyNumberFormat="1" applyFont="1" applyFill="1" applyBorder="1" applyAlignment="1">
      <alignment horizontal="center" vertical="center" wrapText="1"/>
    </xf>
    <xf numFmtId="171" fontId="51" fillId="38" borderId="113" xfId="61" applyNumberFormat="1" applyFont="1" applyFill="1" applyBorder="1" applyAlignment="1">
      <alignment horizontal="center" vertical="center" wrapText="1"/>
    </xf>
    <xf numFmtId="171" fontId="51" fillId="38" borderId="108" xfId="61" applyNumberFormat="1" applyFont="1" applyFill="1" applyBorder="1" applyAlignment="1">
      <alignment horizontal="center" vertical="center" wrapText="1"/>
    </xf>
    <xf numFmtId="171" fontId="51" fillId="57" borderId="139" xfId="61" applyNumberFormat="1" applyFont="1" applyFill="1" applyBorder="1" applyAlignment="1">
      <alignment horizontal="center" vertical="center" wrapText="1"/>
    </xf>
    <xf numFmtId="171" fontId="51" fillId="65" borderId="141" xfId="61" applyNumberFormat="1" applyFont="1" applyFill="1" applyBorder="1" applyAlignment="1">
      <alignment horizontal="center" vertical="center" wrapText="1"/>
    </xf>
    <xf numFmtId="171" fontId="51" fillId="55" borderId="134" xfId="61" applyNumberFormat="1" applyFont="1" applyFill="1" applyBorder="1" applyAlignment="1">
      <alignment horizontal="center" vertical="center" wrapText="1"/>
    </xf>
    <xf numFmtId="171" fontId="51" fillId="54" borderId="141" xfId="61" applyNumberFormat="1" applyFont="1" applyFill="1" applyBorder="1" applyAlignment="1">
      <alignment horizontal="center" vertical="center" wrapText="1"/>
    </xf>
    <xf numFmtId="171" fontId="51" fillId="38" borderId="121" xfId="61" applyNumberFormat="1" applyFont="1" applyFill="1" applyBorder="1" applyAlignment="1">
      <alignment horizontal="center" vertical="center" wrapText="1"/>
    </xf>
    <xf numFmtId="165" fontId="51" fillId="54" borderId="17" xfId="61" applyFont="1" applyFill="1" applyBorder="1" applyAlignment="1">
      <alignment horizontal="center" vertical="center"/>
    </xf>
    <xf numFmtId="165" fontId="25" fillId="54" borderId="96" xfId="21" applyFont="1" applyFill="1" applyBorder="1" applyAlignment="1">
      <alignment horizontal="center" vertical="center" wrapText="1"/>
    </xf>
    <xf numFmtId="171" fontId="22" fillId="54" borderId="54" xfId="61" applyNumberFormat="1" applyFont="1" applyFill="1" applyBorder="1" applyAlignment="1">
      <alignment horizontal="center" vertical="center" wrapText="1"/>
    </xf>
    <xf numFmtId="171" fontId="22" fillId="55" borderId="122" xfId="61" applyNumberFormat="1" applyFont="1" applyFill="1" applyBorder="1" applyAlignment="1">
      <alignment horizontal="center" vertical="center" wrapText="1"/>
    </xf>
    <xf numFmtId="171" fontId="22" fillId="55" borderId="141" xfId="61" applyNumberFormat="1" applyFont="1" applyFill="1" applyBorder="1" applyAlignment="1">
      <alignment horizontal="center" vertical="center" wrapText="1"/>
    </xf>
    <xf numFmtId="171" fontId="22" fillId="67" borderId="121" xfId="61" applyNumberFormat="1" applyFont="1" applyFill="1" applyBorder="1" applyAlignment="1">
      <alignment horizontal="center" vertical="center" wrapText="1"/>
    </xf>
    <xf numFmtId="171" fontId="22" fillId="67" borderId="122" xfId="61" applyNumberFormat="1" applyFont="1" applyFill="1" applyBorder="1" applyAlignment="1">
      <alignment horizontal="center" vertical="center" wrapText="1"/>
    </xf>
    <xf numFmtId="171" fontId="22" fillId="52" borderId="141" xfId="61" applyNumberFormat="1" applyFont="1" applyFill="1" applyBorder="1" applyAlignment="1">
      <alignment horizontal="center" vertical="center" wrapText="1"/>
    </xf>
    <xf numFmtId="171" fontId="22" fillId="35" borderId="119" xfId="61" applyNumberFormat="1" applyFont="1" applyFill="1" applyBorder="1" applyAlignment="1">
      <alignment horizontal="center" vertical="center" wrapText="1"/>
    </xf>
    <xf numFmtId="171" fontId="22" fillId="54" borderId="141" xfId="61" applyNumberFormat="1" applyFont="1" applyFill="1" applyBorder="1" applyAlignment="1">
      <alignment horizontal="center" vertical="center" wrapText="1"/>
    </xf>
    <xf numFmtId="171" fontId="22" fillId="38" borderId="121" xfId="61" applyNumberFormat="1" applyFont="1" applyFill="1" applyBorder="1" applyAlignment="1">
      <alignment horizontal="center" vertical="center" wrapText="1"/>
    </xf>
    <xf numFmtId="171" fontId="22" fillId="38" borderId="119" xfId="61" applyNumberFormat="1" applyFont="1" applyFill="1" applyBorder="1" applyAlignment="1">
      <alignment horizontal="center" vertical="center" wrapText="1"/>
    </xf>
    <xf numFmtId="165" fontId="51" fillId="45" borderId="74" xfId="61" applyFont="1" applyFill="1" applyBorder="1" applyAlignment="1">
      <alignment horizontal="center" vertical="center"/>
    </xf>
    <xf numFmtId="165" fontId="51" fillId="38" borderId="73" xfId="61" applyFont="1" applyFill="1" applyBorder="1" applyAlignment="1">
      <alignment horizontal="center" vertical="center"/>
    </xf>
    <xf numFmtId="165" fontId="51" fillId="38" borderId="74" xfId="61" applyFont="1" applyFill="1" applyBorder="1" applyAlignment="1">
      <alignment horizontal="center" vertical="center"/>
    </xf>
    <xf numFmtId="172" fontId="59" fillId="45" borderId="111" xfId="61" applyNumberFormat="1" applyFont="1" applyFill="1" applyBorder="1" applyAlignment="1">
      <alignment horizontal="center" vertical="center" wrapText="1"/>
    </xf>
    <xf numFmtId="171" fontId="25" fillId="35" borderId="113" xfId="61" applyNumberFormat="1" applyFont="1" applyFill="1" applyBorder="1" applyAlignment="1">
      <alignment horizontal="center" vertical="center" wrapText="1"/>
    </xf>
    <xf numFmtId="171" fontId="25" fillId="45" borderId="108" xfId="61" applyNumberFormat="1" applyFont="1" applyFill="1" applyBorder="1" applyAlignment="1">
      <alignment horizontal="center" vertical="center" wrapText="1"/>
    </xf>
    <xf numFmtId="171" fontId="25" fillId="38" borderId="108" xfId="61" applyNumberFormat="1" applyFont="1" applyFill="1" applyBorder="1" applyAlignment="1">
      <alignment horizontal="center" vertical="center" wrapText="1"/>
    </xf>
    <xf numFmtId="172" fontId="59" fillId="45" borderId="134" xfId="61" applyNumberFormat="1" applyFont="1" applyFill="1" applyBorder="1" applyAlignment="1">
      <alignment horizontal="center" vertical="center" wrapText="1"/>
    </xf>
    <xf numFmtId="171" fontId="51" fillId="45" borderId="119" xfId="61" applyNumberFormat="1" applyFont="1" applyFill="1" applyBorder="1" applyAlignment="1">
      <alignment horizontal="center" vertical="center" wrapText="1"/>
    </xf>
    <xf numFmtId="165" fontId="45" fillId="55" borderId="73" xfId="61" applyFont="1" applyFill="1" applyBorder="1" applyAlignment="1">
      <alignment horizontal="center" vertical="center"/>
    </xf>
    <xf numFmtId="165" fontId="45" fillId="55" borderId="15" xfId="61" applyFont="1" applyFill="1" applyBorder="1" applyAlignment="1">
      <alignment horizontal="center" vertical="center"/>
    </xf>
    <xf numFmtId="165" fontId="45" fillId="55" borderId="74" xfId="61" applyFont="1" applyFill="1" applyBorder="1" applyAlignment="1">
      <alignment horizontal="center" vertical="center"/>
    </xf>
    <xf numFmtId="165" fontId="45" fillId="57" borderId="73" xfId="61" applyFont="1" applyFill="1" applyBorder="1" applyAlignment="1">
      <alignment horizontal="center" vertical="center"/>
    </xf>
    <xf numFmtId="165" fontId="45" fillId="57" borderId="15" xfId="61" applyFont="1" applyFill="1" applyBorder="1" applyAlignment="1">
      <alignment horizontal="center" vertical="center"/>
    </xf>
    <xf numFmtId="165" fontId="45" fillId="57" borderId="74" xfId="61" applyFont="1" applyFill="1" applyBorder="1" applyAlignment="1">
      <alignment horizontal="center" vertical="center"/>
    </xf>
    <xf numFmtId="165" fontId="45" fillId="65" borderId="15" xfId="61" applyFont="1" applyFill="1" applyBorder="1" applyAlignment="1">
      <alignment horizontal="center" vertical="center"/>
    </xf>
    <xf numFmtId="165" fontId="45" fillId="67" borderId="73" xfId="61" applyFont="1" applyFill="1" applyBorder="1" applyAlignment="1">
      <alignment horizontal="center" vertical="center"/>
    </xf>
    <xf numFmtId="165" fontId="45" fillId="67" borderId="15" xfId="61" applyFont="1" applyFill="1" applyBorder="1" applyAlignment="1">
      <alignment horizontal="center" vertical="center"/>
    </xf>
    <xf numFmtId="165" fontId="45" fillId="52" borderId="74" xfId="61" applyFont="1" applyFill="1" applyBorder="1" applyAlignment="1">
      <alignment horizontal="center" vertical="center"/>
    </xf>
    <xf numFmtId="165" fontId="45" fillId="35" borderId="75" xfId="61" applyFont="1" applyFill="1" applyBorder="1" applyAlignment="1">
      <alignment horizontal="center" vertical="center"/>
    </xf>
    <xf numFmtId="165" fontId="45" fillId="35" borderId="15" xfId="61" applyFont="1" applyFill="1" applyBorder="1" applyAlignment="1">
      <alignment horizontal="center" vertical="center"/>
    </xf>
    <xf numFmtId="165" fontId="45" fillId="54" borderId="74" xfId="61" applyFont="1" applyFill="1" applyBorder="1" applyAlignment="1">
      <alignment horizontal="center" vertical="center"/>
    </xf>
    <xf numFmtId="171" fontId="25" fillId="67" borderId="113" xfId="61" applyNumberFormat="1" applyFont="1" applyFill="1" applyBorder="1" applyAlignment="1">
      <alignment horizontal="center" vertical="center" wrapText="1"/>
    </xf>
    <xf numFmtId="171" fontId="51" fillId="54" borderId="108" xfId="61" applyNumberFormat="1" applyFont="1" applyFill="1" applyBorder="1" applyAlignment="1">
      <alignment horizontal="center" vertical="center" wrapText="1"/>
    </xf>
    <xf numFmtId="172" fontId="29" fillId="54" borderId="134" xfId="61" applyNumberFormat="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64" fillId="59" borderId="0" xfId="61" applyFont="1" applyFill="1" applyAlignment="1">
      <alignment vertical="center"/>
    </xf>
    <xf numFmtId="171" fontId="22" fillId="55" borderId="119" xfId="61" applyNumberFormat="1" applyFont="1" applyFill="1" applyBorder="1" applyAlignment="1">
      <alignment horizontal="center" vertical="center" wrapText="1"/>
    </xf>
    <xf numFmtId="171" fontId="22" fillId="55" borderId="134" xfId="61" applyNumberFormat="1" applyFont="1" applyFill="1" applyBorder="1" applyAlignment="1">
      <alignment horizontal="center" vertical="center" wrapText="1"/>
    </xf>
    <xf numFmtId="171" fontId="22" fillId="65" borderId="134" xfId="61" applyNumberFormat="1" applyFont="1" applyFill="1" applyBorder="1" applyAlignment="1">
      <alignment horizontal="center" vertical="center" wrapText="1"/>
    </xf>
    <xf numFmtId="171" fontId="22" fillId="67" borderId="119" xfId="61" applyNumberFormat="1" applyFont="1" applyFill="1" applyBorder="1" applyAlignment="1">
      <alignment horizontal="center" vertical="center" wrapText="1"/>
    </xf>
    <xf numFmtId="171" fontId="22" fillId="52" borderId="134" xfId="61" applyNumberFormat="1" applyFont="1" applyFill="1" applyBorder="1" applyAlignment="1">
      <alignment horizontal="center" vertical="center" wrapText="1"/>
    </xf>
    <xf numFmtId="171" fontId="22" fillId="54" borderId="137" xfId="61" applyNumberFormat="1" applyFont="1" applyFill="1" applyBorder="1" applyAlignment="1">
      <alignment horizontal="center" vertical="center" wrapText="1"/>
    </xf>
    <xf numFmtId="165" fontId="1" fillId="0" borderId="0" xfId="0" applyFont="1" applyAlignment="1">
      <alignment horizontal="justify" vertical="top" wrapText="1"/>
    </xf>
    <xf numFmtId="165" fontId="0" fillId="0" borderId="0" xfId="0" applyAlignment="1">
      <alignment horizontal="justify" vertical="top" wrapText="1"/>
    </xf>
    <xf numFmtId="165" fontId="32" fillId="35" borderId="17" xfId="21" applyFont="1" applyFill="1" applyBorder="1" applyAlignment="1">
      <alignment horizontal="center"/>
    </xf>
    <xf numFmtId="165" fontId="32" fillId="35" borderId="38" xfId="21" applyFont="1" applyFill="1" applyBorder="1" applyAlignment="1">
      <alignment horizontal="center"/>
    </xf>
    <xf numFmtId="165" fontId="32" fillId="35" borderId="75" xfId="21" applyFont="1" applyFill="1" applyBorder="1" applyAlignment="1">
      <alignment horizontal="center"/>
    </xf>
    <xf numFmtId="165" fontId="21" fillId="35" borderId="54" xfId="21" applyFont="1" applyFill="1" applyBorder="1" applyAlignment="1">
      <alignment horizontal="center" vertical="top"/>
    </xf>
    <xf numFmtId="165" fontId="21" fillId="35" borderId="103" xfId="21" applyFont="1" applyFill="1" applyBorder="1" applyAlignment="1">
      <alignment horizontal="center" vertical="top"/>
    </xf>
    <xf numFmtId="165" fontId="21" fillId="35" borderId="37" xfId="21" applyFont="1" applyFill="1" applyBorder="1" applyAlignment="1">
      <alignment horizontal="center" vertical="top"/>
    </xf>
    <xf numFmtId="165" fontId="32" fillId="35" borderId="30" xfId="21" applyFont="1" applyFill="1" applyBorder="1" applyAlignment="1">
      <alignment horizontal="center" vertical="center" wrapText="1" shrinkToFit="1"/>
    </xf>
    <xf numFmtId="49" fontId="21" fillId="35" borderId="31" xfId="21" applyNumberFormat="1" applyFont="1" applyFill="1" applyBorder="1" applyAlignment="1">
      <alignment horizontal="center" vertical="center" wrapText="1"/>
    </xf>
    <xf numFmtId="49" fontId="21" fillId="35" borderId="57" xfId="21" applyNumberFormat="1" applyFont="1" applyFill="1" applyBorder="1" applyAlignment="1">
      <alignment horizontal="center" vertical="center" wrapText="1"/>
    </xf>
    <xf numFmtId="49" fontId="21" fillId="35" borderId="34" xfId="21" applyNumberFormat="1" applyFont="1" applyFill="1" applyBorder="1" applyAlignment="1">
      <alignment horizontal="center" vertical="center" wrapText="1"/>
    </xf>
    <xf numFmtId="165" fontId="26" fillId="35" borderId="15" xfId="21" applyFont="1" applyFill="1" applyBorder="1" applyAlignment="1">
      <alignment horizontal="center" vertical="center" wrapText="1"/>
    </xf>
    <xf numFmtId="165" fontId="26" fillId="35" borderId="14" xfId="21" applyFont="1" applyFill="1" applyBorder="1" applyAlignment="1">
      <alignment horizontal="center" vertical="center" wrapText="1"/>
    </xf>
    <xf numFmtId="49" fontId="26" fillId="35" borderId="57" xfId="21" applyNumberFormat="1" applyFont="1" applyFill="1" applyBorder="1" applyAlignment="1">
      <alignment horizontal="center" vertical="center" wrapText="1"/>
    </xf>
    <xf numFmtId="49" fontId="26" fillId="35" borderId="34" xfId="21" applyNumberFormat="1" applyFont="1" applyFill="1" applyBorder="1" applyAlignment="1">
      <alignment horizontal="center" vertical="center" wrapText="1"/>
    </xf>
    <xf numFmtId="49" fontId="26" fillId="35" borderId="30" xfId="21" applyNumberFormat="1" applyFont="1" applyFill="1" applyBorder="1" applyAlignment="1">
      <alignment horizontal="center" vertical="center" wrapText="1"/>
    </xf>
    <xf numFmtId="165" fontId="26" fillId="0" borderId="0" xfId="21" applyFont="1" applyFill="1" applyBorder="1" applyAlignment="1">
      <alignment horizontal="center"/>
    </xf>
    <xf numFmtId="165" fontId="26" fillId="0" borderId="0" xfId="19" applyFont="1" applyBorder="1" applyAlignment="1">
      <alignment horizontal="left" wrapText="1"/>
    </xf>
    <xf numFmtId="165" fontId="26" fillId="35" borderId="15" xfId="0" applyFont="1" applyFill="1" applyBorder="1" applyAlignment="1">
      <alignment horizontal="center" vertical="center" wrapText="1"/>
    </xf>
    <xf numFmtId="165" fontId="26" fillId="35" borderId="9" xfId="0" applyFont="1" applyFill="1" applyBorder="1" applyAlignment="1">
      <alignment horizontal="center" vertical="center" wrapText="1"/>
    </xf>
    <xf numFmtId="165" fontId="26" fillId="35" borderId="14" xfId="0" applyFont="1" applyFill="1" applyBorder="1" applyAlignment="1">
      <alignment horizontal="center" vertical="center" wrapText="1"/>
    </xf>
    <xf numFmtId="165" fontId="21" fillId="35" borderId="17" xfId="0" applyFont="1" applyFill="1" applyBorder="1" applyAlignment="1">
      <alignment horizontal="center" wrapText="1"/>
    </xf>
    <xf numFmtId="165" fontId="21" fillId="35" borderId="38" xfId="0" applyFont="1" applyFill="1" applyBorder="1" applyAlignment="1">
      <alignment horizontal="center" wrapText="1"/>
    </xf>
    <xf numFmtId="165" fontId="21" fillId="35" borderId="75" xfId="0" applyFont="1" applyFill="1" applyBorder="1" applyAlignment="1">
      <alignment horizontal="center" wrapText="1"/>
    </xf>
    <xf numFmtId="165" fontId="26" fillId="35" borderId="30" xfId="0" applyFont="1" applyFill="1" applyBorder="1" applyAlignment="1">
      <alignment horizontal="center" vertical="center" wrapText="1"/>
    </xf>
    <xf numFmtId="49" fontId="26" fillId="35" borderId="30" xfId="0" applyNumberFormat="1" applyFont="1" applyFill="1" applyBorder="1" applyAlignment="1">
      <alignment horizontal="center" vertical="center" wrapText="1"/>
    </xf>
    <xf numFmtId="165" fontId="26" fillId="35" borderId="54" xfId="0" applyFont="1" applyFill="1" applyBorder="1" applyAlignment="1">
      <alignment horizontal="center" vertical="top" wrapText="1"/>
    </xf>
    <xf numFmtId="165" fontId="26" fillId="35" borderId="103" xfId="0" applyFont="1" applyFill="1" applyBorder="1" applyAlignment="1">
      <alignment horizontal="center" vertical="top" wrapText="1"/>
    </xf>
    <xf numFmtId="165" fontId="26" fillId="35" borderId="37" xfId="0" applyFont="1" applyFill="1" applyBorder="1" applyAlignment="1">
      <alignment horizontal="center" vertical="top" wrapText="1"/>
    </xf>
    <xf numFmtId="165" fontId="26" fillId="35" borderId="31" xfId="0" applyFont="1" applyFill="1" applyBorder="1" applyAlignment="1">
      <alignment horizontal="center" vertical="center" wrapText="1"/>
    </xf>
    <xf numFmtId="165" fontId="26" fillId="35" borderId="57" xfId="0" applyFont="1" applyFill="1" applyBorder="1" applyAlignment="1">
      <alignment horizontal="center" vertical="center" wrapText="1"/>
    </xf>
    <xf numFmtId="165" fontId="26" fillId="35" borderId="34" xfId="0" applyFont="1" applyFill="1" applyBorder="1" applyAlignment="1">
      <alignment horizontal="center" vertical="center" wrapText="1"/>
    </xf>
    <xf numFmtId="165" fontId="25" fillId="0" borderId="0" xfId="21" applyFont="1" applyFill="1" applyBorder="1" applyAlignment="1">
      <alignment horizontal="left" wrapText="1"/>
    </xf>
    <xf numFmtId="165" fontId="23" fillId="35" borderId="17" xfId="61" applyFont="1" applyFill="1" applyBorder="1" applyAlignment="1">
      <alignment horizontal="center"/>
    </xf>
    <xf numFmtId="165" fontId="23" fillId="35" borderId="38" xfId="61" applyFont="1" applyFill="1" applyBorder="1" applyAlignment="1">
      <alignment horizontal="center"/>
    </xf>
    <xf numFmtId="165" fontId="23" fillId="35" borderId="75" xfId="61" applyFont="1" applyFill="1" applyBorder="1" applyAlignment="1">
      <alignment horizontal="center"/>
    </xf>
    <xf numFmtId="165" fontId="31" fillId="35" borderId="54" xfId="61" applyFont="1" applyFill="1" applyBorder="1" applyAlignment="1">
      <alignment horizontal="center" vertical="center" wrapText="1"/>
    </xf>
    <xf numFmtId="165" fontId="31" fillId="35" borderId="103" xfId="61" applyFont="1" applyFill="1" applyBorder="1" applyAlignment="1">
      <alignment horizontal="center" vertical="center" wrapText="1"/>
    </xf>
    <xf numFmtId="165" fontId="31" fillId="35" borderId="37" xfId="61" applyFont="1" applyFill="1" applyBorder="1" applyAlignment="1">
      <alignment horizontal="center" vertical="center" wrapText="1"/>
    </xf>
    <xf numFmtId="165" fontId="29" fillId="35" borderId="15" xfId="61" applyFont="1" applyFill="1" applyBorder="1" applyAlignment="1">
      <alignment horizontal="center" vertical="center" wrapText="1"/>
    </xf>
    <xf numFmtId="165" fontId="29" fillId="35" borderId="14" xfId="61" applyFont="1" applyFill="1" applyBorder="1" applyAlignment="1">
      <alignment horizontal="center" vertical="center" wrapText="1"/>
    </xf>
    <xf numFmtId="165" fontId="1" fillId="0" borderId="0" xfId="61" applyAlignment="1">
      <alignment horizontal="center"/>
    </xf>
    <xf numFmtId="165" fontId="1" fillId="43" borderId="0" xfId="61" applyFill="1" applyAlignment="1">
      <alignment horizontal="center"/>
    </xf>
    <xf numFmtId="165" fontId="53" fillId="57" borderId="78" xfId="61" applyFont="1" applyFill="1" applyBorder="1" applyAlignment="1">
      <alignment horizontal="center" vertical="center" wrapText="1"/>
    </xf>
    <xf numFmtId="165" fontId="53" fillId="57" borderId="30" xfId="61" applyFont="1" applyFill="1" applyBorder="1" applyAlignment="1">
      <alignment horizontal="center" vertical="center" wrapText="1"/>
    </xf>
    <xf numFmtId="165" fontId="53" fillId="55" borderId="67" xfId="61" applyFont="1" applyFill="1" applyBorder="1" applyAlignment="1">
      <alignment horizontal="center" vertical="center" wrapText="1"/>
    </xf>
    <xf numFmtId="165" fontId="53" fillId="55" borderId="61" xfId="61" applyFont="1" applyFill="1" applyBorder="1" applyAlignment="1">
      <alignment horizontal="center" vertical="center" wrapText="1"/>
    </xf>
    <xf numFmtId="165" fontId="53" fillId="57" borderId="80" xfId="61" applyFont="1" applyFill="1" applyBorder="1" applyAlignment="1">
      <alignment horizontal="center" vertical="center" wrapText="1"/>
    </xf>
    <xf numFmtId="165" fontId="53" fillId="57" borderId="65" xfId="61" applyFont="1" applyFill="1" applyBorder="1" applyAlignment="1">
      <alignment horizontal="center" vertical="center" wrapText="1"/>
    </xf>
    <xf numFmtId="165" fontId="53" fillId="55" borderId="80" xfId="61" applyFont="1" applyFill="1" applyBorder="1" applyAlignment="1">
      <alignment horizontal="center" vertical="center" wrapText="1"/>
    </xf>
    <xf numFmtId="165" fontId="53" fillId="55" borderId="78" xfId="61" applyFont="1" applyFill="1" applyBorder="1" applyAlignment="1">
      <alignment horizontal="center" vertical="center" wrapText="1"/>
    </xf>
    <xf numFmtId="165" fontId="53" fillId="57" borderId="104" xfId="61" applyFont="1" applyFill="1" applyBorder="1" applyAlignment="1">
      <alignment horizontal="center" vertical="center" wrapText="1"/>
    </xf>
    <xf numFmtId="165" fontId="53" fillId="57" borderId="14" xfId="61" applyFont="1" applyFill="1" applyBorder="1" applyAlignment="1">
      <alignment horizontal="center" vertical="center" wrapText="1"/>
    </xf>
    <xf numFmtId="165" fontId="60" fillId="50" borderId="31" xfId="61" applyFont="1" applyFill="1" applyBorder="1" applyAlignment="1">
      <alignment horizontal="center" vertical="center" wrapText="1"/>
    </xf>
    <xf numFmtId="165" fontId="60" fillId="50" borderId="57" xfId="61" applyFont="1" applyFill="1" applyBorder="1" applyAlignment="1">
      <alignment horizontal="center" vertical="center" wrapText="1"/>
    </xf>
    <xf numFmtId="165" fontId="60" fillId="50" borderId="34" xfId="61" applyFont="1" applyFill="1" applyBorder="1" applyAlignment="1">
      <alignment horizontal="center" vertical="center" wrapText="1"/>
    </xf>
    <xf numFmtId="165" fontId="53" fillId="65" borderId="77" xfId="61" applyFont="1" applyFill="1" applyBorder="1" applyAlignment="1">
      <alignment horizontal="center" vertical="center" wrapText="1"/>
    </xf>
    <xf numFmtId="165" fontId="53" fillId="65" borderId="78" xfId="61" applyFont="1" applyFill="1" applyBorder="1" applyAlignment="1">
      <alignment horizontal="center" vertical="center" wrapText="1"/>
    </xf>
    <xf numFmtId="165" fontId="53" fillId="55" borderId="79" xfId="61" applyFont="1" applyFill="1" applyBorder="1" applyAlignment="1">
      <alignment horizontal="center" vertical="center" wrapText="1"/>
    </xf>
    <xf numFmtId="165" fontId="53" fillId="55" borderId="31" xfId="61" applyFont="1" applyFill="1" applyBorder="1" applyAlignment="1">
      <alignment horizontal="center" vertical="center" wrapText="1"/>
    </xf>
    <xf numFmtId="165" fontId="53" fillId="35" borderId="80" xfId="61" applyFont="1" applyFill="1" applyBorder="1" applyAlignment="1">
      <alignment horizontal="center" vertical="center" wrapText="1"/>
    </xf>
    <xf numFmtId="165" fontId="53" fillId="35" borderId="78" xfId="61" applyFont="1" applyFill="1" applyBorder="1" applyAlignment="1">
      <alignment horizontal="center" vertical="center" wrapText="1"/>
    </xf>
    <xf numFmtId="165" fontId="52" fillId="0" borderId="0" xfId="21" quotePrefix="1" applyFont="1" applyFill="1" applyBorder="1" applyAlignment="1">
      <alignment horizontal="left" vertical="center" wrapText="1"/>
    </xf>
    <xf numFmtId="165" fontId="65" fillId="54" borderId="107" xfId="61" applyFont="1" applyFill="1" applyBorder="1" applyAlignment="1">
      <alignment horizontal="center" vertical="center" wrapText="1"/>
    </xf>
    <xf numFmtId="165" fontId="65" fillId="54" borderId="108" xfId="61" applyFont="1" applyFill="1" applyBorder="1" applyAlignment="1">
      <alignment horizontal="center" vertical="center" wrapText="1"/>
    </xf>
    <xf numFmtId="165" fontId="53" fillId="67" borderId="80" xfId="61" applyFont="1" applyFill="1" applyBorder="1" applyAlignment="1">
      <alignment horizontal="center" vertical="center" wrapText="1"/>
    </xf>
    <xf numFmtId="165" fontId="53" fillId="67" borderId="78" xfId="61" applyFont="1" applyFill="1" applyBorder="1" applyAlignment="1">
      <alignment horizontal="center" vertical="center" wrapText="1"/>
    </xf>
    <xf numFmtId="165" fontId="53" fillId="52" borderId="107" xfId="61" applyFont="1" applyFill="1" applyBorder="1" applyAlignment="1">
      <alignment horizontal="center" vertical="center" wrapText="1"/>
    </xf>
    <xf numFmtId="165" fontId="53" fillId="52" borderId="125" xfId="61" applyFont="1" applyFill="1" applyBorder="1" applyAlignment="1">
      <alignment horizontal="center" vertical="center" wrapText="1"/>
    </xf>
    <xf numFmtId="165" fontId="1" fillId="44" borderId="0" xfId="61" applyFill="1" applyAlignment="1">
      <alignment horizontal="center"/>
    </xf>
    <xf numFmtId="165" fontId="1" fillId="0" borderId="0" xfId="61" applyFill="1" applyAlignment="1">
      <alignment horizontal="center"/>
    </xf>
    <xf numFmtId="165" fontId="53" fillId="54" borderId="76" xfId="61" applyFont="1" applyFill="1" applyBorder="1" applyAlignment="1">
      <alignment horizontal="center" vertical="center" wrapText="1"/>
    </xf>
    <xf numFmtId="165" fontId="53" fillId="54" borderId="60" xfId="61" applyFont="1" applyFill="1" applyBorder="1" applyAlignment="1">
      <alignment horizontal="center" vertical="center" wrapText="1"/>
    </xf>
    <xf numFmtId="165" fontId="53" fillId="54" borderId="116" xfId="61" applyFont="1" applyFill="1" applyBorder="1" applyAlignment="1">
      <alignment horizontal="center" vertical="center" wrapText="1"/>
    </xf>
    <xf numFmtId="165" fontId="53" fillId="52" borderId="67" xfId="61" applyFont="1" applyFill="1" applyBorder="1" applyAlignment="1">
      <alignment horizontal="center" vertical="center" wrapText="1"/>
    </xf>
    <xf numFmtId="165" fontId="53" fillId="52" borderId="61" xfId="61" applyFont="1" applyFill="1" applyBorder="1" applyAlignment="1">
      <alignment horizontal="center" vertical="center" wrapText="1"/>
    </xf>
    <xf numFmtId="165" fontId="61" fillId="40" borderId="17" xfId="61" applyFont="1" applyFill="1" applyBorder="1" applyAlignment="1">
      <alignment horizontal="center" vertical="center"/>
    </xf>
    <xf numFmtId="165" fontId="61" fillId="40" borderId="38" xfId="61" applyFont="1" applyFill="1" applyBorder="1" applyAlignment="1">
      <alignment horizontal="center" vertical="center"/>
    </xf>
    <xf numFmtId="165" fontId="61" fillId="40" borderId="75" xfId="61" applyFont="1" applyFill="1" applyBorder="1" applyAlignment="1">
      <alignment horizontal="center" vertical="center"/>
    </xf>
    <xf numFmtId="165" fontId="61" fillId="50" borderId="31" xfId="61" applyFont="1" applyFill="1" applyBorder="1" applyAlignment="1">
      <alignment horizontal="center" vertical="center" wrapText="1"/>
    </xf>
    <xf numFmtId="165" fontId="61" fillId="50" borderId="57" xfId="61" applyFont="1" applyFill="1" applyBorder="1" applyAlignment="1">
      <alignment horizontal="center" vertical="center" wrapText="1"/>
    </xf>
    <xf numFmtId="165" fontId="61" fillId="50" borderId="34" xfId="61" applyFont="1" applyFill="1" applyBorder="1" applyAlignment="1">
      <alignment horizontal="center" vertical="center" wrapText="1"/>
    </xf>
    <xf numFmtId="165" fontId="53" fillId="57" borderId="9" xfId="61" applyFont="1" applyFill="1" applyBorder="1" applyAlignment="1">
      <alignment horizontal="center" vertical="center" wrapText="1"/>
    </xf>
    <xf numFmtId="165" fontId="53" fillId="57" borderId="79" xfId="61" applyFont="1" applyFill="1" applyBorder="1" applyAlignment="1">
      <alignment horizontal="center" vertical="center" wrapText="1"/>
    </xf>
    <xf numFmtId="165" fontId="53" fillId="57" borderId="106" xfId="61" applyFont="1" applyFill="1" applyBorder="1" applyAlignment="1">
      <alignment horizontal="center" vertical="center" wrapText="1"/>
    </xf>
    <xf numFmtId="165" fontId="53" fillId="57" borderId="77" xfId="61" applyFont="1" applyFill="1" applyBorder="1" applyAlignment="1">
      <alignment horizontal="center" vertical="center" wrapText="1"/>
    </xf>
    <xf numFmtId="165" fontId="61" fillId="50" borderId="17" xfId="61" applyFont="1" applyFill="1" applyBorder="1" applyAlignment="1">
      <alignment horizontal="center" vertical="center"/>
    </xf>
    <xf numFmtId="165" fontId="61" fillId="50" borderId="38" xfId="61" applyFont="1" applyFill="1" applyBorder="1" applyAlignment="1">
      <alignment horizontal="center" vertical="center"/>
    </xf>
    <xf numFmtId="165" fontId="61" fillId="50" borderId="75" xfId="61" applyFont="1" applyFill="1" applyBorder="1" applyAlignment="1">
      <alignment horizontal="center" vertical="center"/>
    </xf>
    <xf numFmtId="165" fontId="53" fillId="52" borderId="79" xfId="61" applyFont="1" applyFill="1" applyBorder="1" applyAlignment="1">
      <alignment horizontal="center" vertical="center" wrapText="1"/>
    </xf>
    <xf numFmtId="165" fontId="53" fillId="52" borderId="31" xfId="61" applyFont="1" applyFill="1" applyBorder="1" applyAlignment="1">
      <alignment horizontal="center" vertical="center" wrapText="1"/>
    </xf>
    <xf numFmtId="165" fontId="52" fillId="0" borderId="54" xfId="21" quotePrefix="1" applyFont="1" applyFill="1" applyBorder="1" applyAlignment="1">
      <alignment horizontal="left" vertical="center" wrapText="1"/>
    </xf>
    <xf numFmtId="165" fontId="52" fillId="0" borderId="103" xfId="21" quotePrefix="1" applyFont="1" applyFill="1" applyBorder="1" applyAlignment="1">
      <alignment horizontal="left" vertical="center" wrapText="1"/>
    </xf>
    <xf numFmtId="165" fontId="52" fillId="0" borderId="37" xfId="21" quotePrefix="1" applyFont="1" applyFill="1" applyBorder="1" applyAlignment="1">
      <alignment horizontal="left" vertical="center" wrapText="1"/>
    </xf>
    <xf numFmtId="165" fontId="25" fillId="0" borderId="0" xfId="21" applyFont="1" applyFill="1" applyBorder="1" applyAlignment="1">
      <alignment horizontal="left" vertical="center" wrapText="1"/>
    </xf>
    <xf numFmtId="165" fontId="64" fillId="59" borderId="0" xfId="61" applyFont="1" applyFill="1" applyAlignment="1">
      <alignment horizontal="center" vertical="center"/>
    </xf>
    <xf numFmtId="165" fontId="53" fillId="54" borderId="109" xfId="61" applyFont="1" applyFill="1" applyBorder="1" applyAlignment="1">
      <alignment horizontal="center" vertical="center" wrapText="1"/>
    </xf>
    <xf numFmtId="165" fontId="53" fillId="54" borderId="110" xfId="61" applyFont="1" applyFill="1" applyBorder="1" applyAlignment="1">
      <alignment horizontal="center" vertical="center" wrapText="1"/>
    </xf>
    <xf numFmtId="165" fontId="53" fillId="67" borderId="77" xfId="61" applyFont="1" applyFill="1" applyBorder="1" applyAlignment="1">
      <alignment horizontal="center" vertical="center" wrapText="1"/>
    </xf>
    <xf numFmtId="165" fontId="53" fillId="55" borderId="114" xfId="61" applyFont="1" applyFill="1" applyBorder="1" applyAlignment="1">
      <alignment horizontal="center" vertical="center" wrapText="1"/>
    </xf>
    <xf numFmtId="165" fontId="53" fillId="55" borderId="54" xfId="61" applyFont="1" applyFill="1" applyBorder="1" applyAlignment="1">
      <alignment horizontal="center" vertical="center" wrapText="1"/>
    </xf>
    <xf numFmtId="165" fontId="53" fillId="54" borderId="72" xfId="61" applyFont="1" applyFill="1" applyBorder="1" applyAlignment="1">
      <alignment horizontal="center" vertical="center" wrapText="1"/>
    </xf>
    <xf numFmtId="165" fontId="53" fillId="54" borderId="58" xfId="61" applyFont="1" applyFill="1" applyBorder="1" applyAlignment="1">
      <alignment horizontal="center" vertical="center" wrapText="1"/>
    </xf>
    <xf numFmtId="165" fontId="53" fillId="54" borderId="70" xfId="61" applyFont="1" applyFill="1" applyBorder="1" applyAlignment="1">
      <alignment horizontal="center" vertical="center" wrapText="1"/>
    </xf>
    <xf numFmtId="165" fontId="52" fillId="0" borderId="91" xfId="21" quotePrefix="1" applyFont="1" applyFill="1" applyBorder="1" applyAlignment="1">
      <alignment horizontal="left" vertical="center" wrapText="1"/>
    </xf>
    <xf numFmtId="2" fontId="63" fillId="46" borderId="0" xfId="61" applyNumberFormat="1" applyFont="1" applyFill="1" applyAlignment="1">
      <alignment horizontal="center" vertical="center"/>
    </xf>
    <xf numFmtId="2" fontId="63" fillId="46" borderId="0" xfId="61" quotePrefix="1" applyNumberFormat="1" applyFont="1" applyFill="1" applyAlignment="1">
      <alignment horizontal="center" vertical="center"/>
    </xf>
    <xf numFmtId="165" fontId="64" fillId="47" borderId="0" xfId="61" applyFont="1" applyFill="1" applyAlignment="1">
      <alignment horizontal="left" vertical="center"/>
    </xf>
    <xf numFmtId="165" fontId="37" fillId="0" borderId="0" xfId="61" applyFont="1" applyAlignment="1">
      <alignment horizontal="center" vertical="center"/>
    </xf>
    <xf numFmtId="165" fontId="20" fillId="0" borderId="0" xfId="61" applyFont="1" applyAlignment="1">
      <alignment horizontal="center"/>
    </xf>
    <xf numFmtId="165" fontId="69" fillId="0" borderId="0" xfId="61" applyFont="1" applyAlignment="1">
      <alignment horizontal="center" vertical="center"/>
    </xf>
    <xf numFmtId="165" fontId="70" fillId="0" borderId="0" xfId="61" applyFont="1" applyAlignment="1">
      <alignment horizontal="center" vertical="center"/>
    </xf>
    <xf numFmtId="165" fontId="36" fillId="0" borderId="0" xfId="61" applyFont="1" applyAlignment="1">
      <alignment horizontal="center" vertical="center"/>
    </xf>
    <xf numFmtId="165" fontId="68" fillId="50" borderId="31" xfId="61" applyFont="1" applyFill="1" applyBorder="1" applyAlignment="1">
      <alignment horizontal="center" vertical="center" wrapText="1"/>
    </xf>
    <xf numFmtId="165" fontId="68" fillId="50" borderId="57" xfId="61" applyFont="1" applyFill="1" applyBorder="1" applyAlignment="1">
      <alignment horizontal="center" vertical="center" wrapText="1"/>
    </xf>
    <xf numFmtId="165" fontId="68" fillId="50" borderId="34" xfId="61" applyFont="1" applyFill="1" applyBorder="1" applyAlignment="1">
      <alignment horizontal="center" vertical="center" wrapText="1"/>
    </xf>
    <xf numFmtId="165" fontId="36" fillId="0" borderId="0" xfId="61" applyFont="1" applyAlignment="1">
      <alignment horizontal="center"/>
    </xf>
    <xf numFmtId="165" fontId="53" fillId="55" borderId="77" xfId="61" applyFont="1" applyFill="1" applyBorder="1" applyAlignment="1">
      <alignment horizontal="center" vertical="center" wrapText="1"/>
    </xf>
    <xf numFmtId="165" fontId="53" fillId="57" borderId="115" xfId="61" applyFont="1" applyFill="1" applyBorder="1" applyAlignment="1">
      <alignment horizontal="center" vertical="center" wrapText="1"/>
    </xf>
    <xf numFmtId="165" fontId="53" fillId="57" borderId="37" xfId="61" applyFont="1" applyFill="1" applyBorder="1" applyAlignment="1">
      <alignment horizontal="center" vertical="center" wrapText="1"/>
    </xf>
    <xf numFmtId="165" fontId="53" fillId="65" borderId="80" xfId="61" applyFont="1" applyFill="1" applyBorder="1" applyAlignment="1">
      <alignment horizontal="center" vertical="center" wrapText="1"/>
    </xf>
    <xf numFmtId="165" fontId="53" fillId="52" borderId="108" xfId="61" applyFont="1" applyFill="1" applyBorder="1" applyAlignment="1">
      <alignment horizontal="center" vertical="center" wrapText="1"/>
    </xf>
    <xf numFmtId="165" fontId="61" fillId="50" borderId="54" xfId="61" applyFont="1" applyFill="1" applyBorder="1" applyAlignment="1">
      <alignment horizontal="center" vertical="center" wrapText="1"/>
    </xf>
    <xf numFmtId="165" fontId="61" fillId="50" borderId="103" xfId="61" applyFont="1" applyFill="1" applyBorder="1" applyAlignment="1">
      <alignment horizontal="center" vertical="center" wrapText="1"/>
    </xf>
    <xf numFmtId="165" fontId="61" fillId="50" borderId="37" xfId="61" applyFont="1" applyFill="1" applyBorder="1" applyAlignment="1">
      <alignment horizontal="center" vertical="center" wrapText="1"/>
    </xf>
    <xf numFmtId="165" fontId="53" fillId="54" borderId="92" xfId="61" applyFont="1" applyFill="1" applyBorder="1" applyAlignment="1">
      <alignment horizontal="center" vertical="center" wrapText="1"/>
    </xf>
    <xf numFmtId="165" fontId="53" fillId="54" borderId="97" xfId="61" applyFont="1" applyFill="1" applyBorder="1" applyAlignment="1">
      <alignment horizontal="center" vertical="center" wrapText="1"/>
    </xf>
    <xf numFmtId="165" fontId="53" fillId="57" borderId="67" xfId="61" applyFont="1" applyFill="1" applyBorder="1" applyAlignment="1">
      <alignment horizontal="center" vertical="center" wrapText="1"/>
    </xf>
    <xf numFmtId="165" fontId="53" fillId="35" borderId="77" xfId="61" applyFont="1" applyFill="1" applyBorder="1" applyAlignment="1">
      <alignment horizontal="center" vertical="center" wrapText="1"/>
    </xf>
    <xf numFmtId="165" fontId="53" fillId="57" borderId="112" xfId="61" applyFont="1" applyFill="1" applyBorder="1" applyAlignment="1">
      <alignment horizontal="center" vertical="center" wrapText="1"/>
    </xf>
    <xf numFmtId="165" fontId="53" fillId="57" borderId="113" xfId="61" applyFont="1" applyFill="1" applyBorder="1" applyAlignment="1">
      <alignment horizontal="center" vertical="center" wrapText="1"/>
    </xf>
    <xf numFmtId="165" fontId="52" fillId="0" borderId="0" xfId="21" applyFont="1" applyFill="1" applyBorder="1" applyAlignment="1">
      <alignment horizontal="left" vertical="center" wrapText="1"/>
    </xf>
    <xf numFmtId="165" fontId="62" fillId="0" borderId="0" xfId="21" quotePrefix="1" applyFont="1" applyFill="1" applyBorder="1" applyAlignment="1">
      <alignment horizontal="left" vertical="center" wrapText="1"/>
    </xf>
    <xf numFmtId="165" fontId="53" fillId="55" borderId="74" xfId="61" applyFont="1" applyFill="1" applyBorder="1" applyAlignment="1">
      <alignment horizontal="center" vertical="center" wrapText="1"/>
    </xf>
    <xf numFmtId="165" fontId="53" fillId="55" borderId="107" xfId="61" applyFont="1" applyFill="1" applyBorder="1" applyAlignment="1">
      <alignment horizontal="center" vertical="center" wrapText="1"/>
    </xf>
    <xf numFmtId="165" fontId="53" fillId="55" borderId="125" xfId="61" applyFont="1" applyFill="1" applyBorder="1" applyAlignment="1">
      <alignment horizontal="center" vertical="center" wrapText="1"/>
    </xf>
    <xf numFmtId="165" fontId="22" fillId="43" borderId="0" xfId="21" applyFont="1" applyFill="1" applyBorder="1" applyAlignment="1">
      <alignment horizontal="left" vertical="center" wrapText="1"/>
    </xf>
    <xf numFmtId="165" fontId="61" fillId="50" borderId="31" xfId="61" applyFont="1" applyFill="1" applyBorder="1" applyAlignment="1">
      <alignment horizontal="center" vertical="center"/>
    </xf>
    <xf numFmtId="165" fontId="61" fillId="50" borderId="57" xfId="61" applyFont="1" applyFill="1" applyBorder="1" applyAlignment="1">
      <alignment horizontal="center" vertical="center"/>
    </xf>
    <xf numFmtId="165" fontId="61" fillId="50" borderId="34" xfId="61" applyFont="1" applyFill="1" applyBorder="1" applyAlignment="1">
      <alignment horizontal="center" vertical="center"/>
    </xf>
    <xf numFmtId="165" fontId="53" fillId="57" borderId="124" xfId="61" applyFont="1" applyFill="1" applyBorder="1" applyAlignment="1">
      <alignment horizontal="center" vertical="center" wrapText="1"/>
    </xf>
    <xf numFmtId="165" fontId="53" fillId="55" borderId="108" xfId="61" applyFont="1" applyFill="1" applyBorder="1" applyAlignment="1">
      <alignment horizontal="center" vertical="center" wrapText="1"/>
    </xf>
    <xf numFmtId="165" fontId="78" fillId="66" borderId="31" xfId="61" applyFont="1" applyFill="1" applyBorder="1" applyAlignment="1">
      <alignment horizontal="center" vertical="center" wrapText="1"/>
    </xf>
    <xf numFmtId="165" fontId="78" fillId="66" borderId="57" xfId="61" applyFont="1" applyFill="1" applyBorder="1" applyAlignment="1">
      <alignment horizontal="center" vertical="center" wrapText="1"/>
    </xf>
    <xf numFmtId="165" fontId="78" fillId="66" borderId="34" xfId="61" applyFont="1" applyFill="1" applyBorder="1" applyAlignment="1">
      <alignment horizontal="center" vertical="center" wrapText="1"/>
    </xf>
    <xf numFmtId="165" fontId="53" fillId="38" borderId="80" xfId="61" applyFont="1" applyFill="1" applyBorder="1" applyAlignment="1">
      <alignment horizontal="center" vertical="center" wrapText="1"/>
    </xf>
    <xf numFmtId="165" fontId="53" fillId="38" borderId="67" xfId="61" applyFont="1" applyFill="1" applyBorder="1" applyAlignment="1">
      <alignment horizontal="center" vertical="center" wrapText="1"/>
    </xf>
    <xf numFmtId="165" fontId="53" fillId="54" borderId="79" xfId="61" applyFont="1" applyFill="1" applyBorder="1" applyAlignment="1">
      <alignment horizontal="center" vertical="center" wrapText="1"/>
    </xf>
    <xf numFmtId="165" fontId="53" fillId="54" borderId="31" xfId="61" applyFont="1" applyFill="1" applyBorder="1" applyAlignment="1">
      <alignment horizontal="center" vertical="center" wrapText="1"/>
    </xf>
    <xf numFmtId="165" fontId="53" fillId="45" borderId="79" xfId="61" applyFont="1" applyFill="1" applyBorder="1" applyAlignment="1">
      <alignment horizontal="center" vertical="center" wrapText="1"/>
    </xf>
    <xf numFmtId="165" fontId="53" fillId="45" borderId="31" xfId="61" applyFont="1" applyFill="1" applyBorder="1" applyAlignment="1">
      <alignment horizontal="center" vertical="center" wrapText="1"/>
    </xf>
    <xf numFmtId="165" fontId="53" fillId="45" borderId="109" xfId="61" applyFont="1" applyFill="1" applyBorder="1" applyAlignment="1">
      <alignment horizontal="center" vertical="center" wrapText="1"/>
    </xf>
    <xf numFmtId="165" fontId="53" fillId="45" borderId="110" xfId="61" applyFont="1" applyFill="1" applyBorder="1" applyAlignment="1">
      <alignment horizontal="center" vertical="center" wrapText="1"/>
    </xf>
    <xf numFmtId="165" fontId="38" fillId="0" borderId="0" xfId="61" applyFont="1" applyFill="1" applyAlignment="1">
      <alignment horizontal="center" vertical="center"/>
    </xf>
    <xf numFmtId="165" fontId="41" fillId="0" borderId="0" xfId="61" applyFont="1" applyAlignment="1">
      <alignment horizontal="center"/>
    </xf>
    <xf numFmtId="165" fontId="79" fillId="66" borderId="17" xfId="61" applyFont="1" applyFill="1" applyBorder="1" applyAlignment="1">
      <alignment horizontal="center" vertical="center"/>
    </xf>
    <xf numFmtId="165" fontId="79" fillId="66" borderId="38" xfId="61" applyFont="1" applyFill="1" applyBorder="1" applyAlignment="1">
      <alignment horizontal="center" vertical="center"/>
    </xf>
    <xf numFmtId="165" fontId="79" fillId="66" borderId="75" xfId="61" applyFont="1" applyFill="1" applyBorder="1" applyAlignment="1">
      <alignment horizontal="center" vertical="center"/>
    </xf>
    <xf numFmtId="165" fontId="79" fillId="66" borderId="54" xfId="61" applyFont="1" applyFill="1" applyBorder="1" applyAlignment="1">
      <alignment horizontal="center" vertical="center" wrapText="1"/>
    </xf>
    <xf numFmtId="165" fontId="79" fillId="66" borderId="103" xfId="61" applyFont="1" applyFill="1" applyBorder="1" applyAlignment="1">
      <alignment horizontal="center" vertical="center" wrapText="1"/>
    </xf>
    <xf numFmtId="165" fontId="79" fillId="66" borderId="37" xfId="61" applyFont="1" applyFill="1" applyBorder="1" applyAlignment="1">
      <alignment horizontal="center" vertical="center" wrapText="1"/>
    </xf>
    <xf numFmtId="165" fontId="53" fillId="65" borderId="79" xfId="61" applyFont="1" applyFill="1" applyBorder="1" applyAlignment="1">
      <alignment horizontal="center" vertical="center" wrapText="1"/>
    </xf>
    <xf numFmtId="165" fontId="53" fillId="55" borderId="109" xfId="61" applyFont="1" applyFill="1" applyBorder="1" applyAlignment="1">
      <alignment horizontal="center" vertical="center" wrapText="1"/>
    </xf>
    <xf numFmtId="165" fontId="53" fillId="55" borderId="111" xfId="61" applyFont="1" applyFill="1" applyBorder="1" applyAlignment="1">
      <alignment horizontal="center" vertical="center" wrapText="1"/>
    </xf>
    <xf numFmtId="165" fontId="53" fillId="54" borderId="67" xfId="61" applyFont="1" applyFill="1" applyBorder="1" applyAlignment="1">
      <alignment horizontal="center" vertical="center" wrapText="1"/>
    </xf>
    <xf numFmtId="165" fontId="53" fillId="54" borderId="61" xfId="61" applyFont="1" applyFill="1" applyBorder="1" applyAlignment="1">
      <alignment horizontal="center" vertical="center" wrapText="1"/>
    </xf>
    <xf numFmtId="0" fontId="60" fillId="58" borderId="31" xfId="61" applyNumberFormat="1" applyFont="1" applyFill="1" applyBorder="1" applyAlignment="1">
      <alignment horizontal="center" vertical="center" wrapText="1"/>
    </xf>
    <xf numFmtId="0" fontId="60" fillId="58" borderId="57" xfId="61" applyNumberFormat="1" applyFont="1" applyFill="1" applyBorder="1" applyAlignment="1">
      <alignment horizontal="center" vertical="center" wrapText="1"/>
    </xf>
    <xf numFmtId="0" fontId="60" fillId="58" borderId="34" xfId="61" applyNumberFormat="1" applyFont="1" applyFill="1" applyBorder="1" applyAlignment="1">
      <alignment horizontal="center" vertical="center" wrapText="1"/>
    </xf>
    <xf numFmtId="165" fontId="53" fillId="42" borderId="78" xfId="61" applyFont="1" applyFill="1" applyBorder="1" applyAlignment="1">
      <alignment horizontal="center" vertical="center" wrapText="1"/>
    </xf>
    <xf numFmtId="165" fontId="53" fillId="42" borderId="67" xfId="61" applyFont="1" applyFill="1" applyBorder="1" applyAlignment="1">
      <alignment horizontal="center" vertical="center" wrapText="1"/>
    </xf>
    <xf numFmtId="165" fontId="53" fillId="42" borderId="61" xfId="61" applyFont="1" applyFill="1" applyBorder="1" applyAlignment="1">
      <alignment horizontal="center" vertical="center" wrapText="1"/>
    </xf>
    <xf numFmtId="165" fontId="53" fillId="39" borderId="77" xfId="61" applyFont="1" applyFill="1" applyBorder="1" applyAlignment="1">
      <alignment horizontal="center" vertical="center" wrapText="1"/>
    </xf>
    <xf numFmtId="165" fontId="53" fillId="39" borderId="78" xfId="61" applyFont="1" applyFill="1" applyBorder="1" applyAlignment="1">
      <alignment horizontal="center" vertical="center" wrapText="1"/>
    </xf>
    <xf numFmtId="165" fontId="53" fillId="39" borderId="79" xfId="61" applyFont="1" applyFill="1" applyBorder="1" applyAlignment="1">
      <alignment horizontal="center" vertical="center" wrapText="1"/>
    </xf>
    <xf numFmtId="165" fontId="53" fillId="39" borderId="31" xfId="61" applyFont="1" applyFill="1" applyBorder="1" applyAlignment="1">
      <alignment horizontal="center" vertical="center" wrapText="1"/>
    </xf>
    <xf numFmtId="165" fontId="53" fillId="41" borderId="80" xfId="61" applyFont="1" applyFill="1" applyBorder="1" applyAlignment="1">
      <alignment horizontal="center" vertical="center" wrapText="1"/>
    </xf>
    <xf numFmtId="165" fontId="53" fillId="41" borderId="78" xfId="61" applyFont="1" applyFill="1" applyBorder="1" applyAlignment="1">
      <alignment horizontal="center" vertical="center" wrapText="1"/>
    </xf>
    <xf numFmtId="165" fontId="53" fillId="41" borderId="67" xfId="61" applyFont="1" applyFill="1" applyBorder="1" applyAlignment="1">
      <alignment horizontal="center" vertical="center" wrapText="1"/>
    </xf>
    <xf numFmtId="165" fontId="53" fillId="41" borderId="61" xfId="61" applyFont="1" applyFill="1" applyBorder="1" applyAlignment="1">
      <alignment horizontal="center" vertical="center" wrapText="1"/>
    </xf>
    <xf numFmtId="165" fontId="53" fillId="42" borderId="80" xfId="61" applyFont="1" applyFill="1" applyBorder="1" applyAlignment="1">
      <alignment horizontal="center" vertical="center" wrapText="1"/>
    </xf>
    <xf numFmtId="165" fontId="53" fillId="42" borderId="65" xfId="61" applyFont="1" applyFill="1" applyBorder="1" applyAlignment="1">
      <alignment horizontal="center" vertical="center" wrapText="1"/>
    </xf>
    <xf numFmtId="165" fontId="53" fillId="42" borderId="30" xfId="61" applyFont="1" applyFill="1" applyBorder="1" applyAlignment="1">
      <alignment horizontal="center" vertical="center" wrapText="1"/>
    </xf>
    <xf numFmtId="165" fontId="53" fillId="56" borderId="80" xfId="61" applyFont="1" applyFill="1" applyBorder="1" applyAlignment="1">
      <alignment horizontal="center" vertical="center" wrapText="1"/>
    </xf>
    <xf numFmtId="165" fontId="53" fillId="56" borderId="78" xfId="61" applyFont="1" applyFill="1" applyBorder="1" applyAlignment="1">
      <alignment horizontal="center" vertical="center" wrapText="1"/>
    </xf>
    <xf numFmtId="165" fontId="65" fillId="56" borderId="107" xfId="61" applyFont="1" applyFill="1" applyBorder="1" applyAlignment="1">
      <alignment horizontal="center" vertical="center" wrapText="1"/>
    </xf>
    <xf numFmtId="165" fontId="65" fillId="56" borderId="108" xfId="61" applyFont="1" applyFill="1" applyBorder="1" applyAlignment="1">
      <alignment horizontal="center" vertical="center" wrapText="1"/>
    </xf>
    <xf numFmtId="165" fontId="53" fillId="40" borderId="92" xfId="61" applyFont="1" applyFill="1" applyBorder="1" applyAlignment="1">
      <alignment horizontal="center" vertical="center" wrapText="1"/>
    </xf>
    <xf numFmtId="165" fontId="53" fillId="40" borderId="97" xfId="61" applyFont="1" applyFill="1" applyBorder="1" applyAlignment="1">
      <alignment horizontal="center" vertical="center" wrapText="1"/>
    </xf>
    <xf numFmtId="165" fontId="53" fillId="40" borderId="105" xfId="61" applyFont="1" applyFill="1" applyBorder="1" applyAlignment="1">
      <alignment horizontal="center" vertical="center" wrapText="1"/>
    </xf>
    <xf numFmtId="165" fontId="53" fillId="38" borderId="78" xfId="61" applyFont="1" applyFill="1" applyBorder="1" applyAlignment="1">
      <alignment horizontal="center" vertical="center" wrapText="1"/>
    </xf>
    <xf numFmtId="165" fontId="53" fillId="38" borderId="79" xfId="61" applyFont="1" applyFill="1" applyBorder="1" applyAlignment="1">
      <alignment horizontal="center" vertical="center" wrapText="1"/>
    </xf>
    <xf numFmtId="165" fontId="53" fillId="38" borderId="31" xfId="61" applyFont="1" applyFill="1" applyBorder="1" applyAlignment="1">
      <alignment horizontal="center" vertical="center" wrapText="1"/>
    </xf>
    <xf numFmtId="165" fontId="53" fillId="50" borderId="79" xfId="61" applyFont="1" applyFill="1" applyBorder="1" applyAlignment="1">
      <alignment horizontal="center" vertical="center" wrapText="1"/>
    </xf>
    <xf numFmtId="165" fontId="53" fillId="50" borderId="31" xfId="61" applyFont="1" applyFill="1" applyBorder="1" applyAlignment="1">
      <alignment horizontal="center" vertical="center" wrapText="1"/>
    </xf>
    <xf numFmtId="165" fontId="68" fillId="58" borderId="31" xfId="61" applyFont="1" applyFill="1" applyBorder="1" applyAlignment="1">
      <alignment horizontal="center" vertical="center" wrapText="1"/>
    </xf>
    <xf numFmtId="165" fontId="68" fillId="58" borderId="57" xfId="61" applyFont="1" applyFill="1" applyBorder="1" applyAlignment="1">
      <alignment horizontal="center" vertical="center" wrapText="1"/>
    </xf>
    <xf numFmtId="165" fontId="68" fillId="58" borderId="34" xfId="61" applyFont="1" applyFill="1" applyBorder="1" applyAlignment="1">
      <alignment horizontal="center" vertical="center" wrapText="1"/>
    </xf>
    <xf numFmtId="165" fontId="53" fillId="38" borderId="109" xfId="61" applyFont="1" applyFill="1" applyBorder="1" applyAlignment="1">
      <alignment horizontal="center" vertical="center" wrapText="1"/>
    </xf>
    <xf numFmtId="165" fontId="53" fillId="38" borderId="110" xfId="61" applyFont="1" applyFill="1" applyBorder="1" applyAlignment="1">
      <alignment horizontal="center" vertical="center" wrapText="1"/>
    </xf>
    <xf numFmtId="165" fontId="53" fillId="38" borderId="111" xfId="61" applyFont="1" applyFill="1" applyBorder="1" applyAlignment="1">
      <alignment horizontal="center" vertical="center" wrapText="1"/>
    </xf>
    <xf numFmtId="165" fontId="53" fillId="45" borderId="80" xfId="61" applyFont="1" applyFill="1" applyBorder="1" applyAlignment="1">
      <alignment horizontal="center" vertical="center" wrapText="1"/>
    </xf>
    <xf numFmtId="165" fontId="53" fillId="45" borderId="78" xfId="61" applyFont="1" applyFill="1" applyBorder="1" applyAlignment="1">
      <alignment horizontal="center" vertical="center" wrapText="1"/>
    </xf>
    <xf numFmtId="165" fontId="53" fillId="55" borderId="65" xfId="61" applyFont="1" applyFill="1" applyBorder="1" applyAlignment="1">
      <alignment horizontal="center" vertical="center" wrapText="1"/>
    </xf>
    <xf numFmtId="165" fontId="53" fillId="55" borderId="30" xfId="61" applyFont="1" applyFill="1" applyBorder="1" applyAlignment="1">
      <alignment horizontal="center" vertical="center" wrapText="1"/>
    </xf>
    <xf numFmtId="165" fontId="53" fillId="57" borderId="61" xfId="61" applyFont="1" applyFill="1" applyBorder="1" applyAlignment="1">
      <alignment horizontal="center" vertical="center" wrapText="1"/>
    </xf>
    <xf numFmtId="165" fontId="53" fillId="0" borderId="77" xfId="61" applyFont="1" applyFill="1" applyBorder="1" applyAlignment="1">
      <alignment horizontal="center" vertical="center" wrapText="1"/>
    </xf>
    <xf numFmtId="165" fontId="53" fillId="0" borderId="78" xfId="61" applyFont="1" applyFill="1" applyBorder="1" applyAlignment="1">
      <alignment horizontal="center" vertical="center" wrapText="1"/>
    </xf>
    <xf numFmtId="175" fontId="39" fillId="0" borderId="15" xfId="0" applyNumberFormat="1" applyFont="1" applyFill="1" applyBorder="1" applyAlignment="1">
      <alignment horizontal="center" vertical="center"/>
    </xf>
    <xf numFmtId="175" fontId="39" fillId="0" borderId="14" xfId="0" applyNumberFormat="1" applyFont="1" applyFill="1" applyBorder="1" applyAlignment="1">
      <alignment horizontal="center" vertical="center"/>
    </xf>
    <xf numFmtId="9" fontId="39" fillId="0" borderId="15" xfId="84" applyFont="1" applyFill="1" applyBorder="1" applyAlignment="1">
      <alignment horizontal="center" vertical="center"/>
    </xf>
    <xf numFmtId="9" fontId="39" fillId="0" borderId="14" xfId="84" applyFont="1" applyFill="1" applyBorder="1" applyAlignment="1">
      <alignment horizontal="center" vertical="center"/>
    </xf>
    <xf numFmtId="165" fontId="23" fillId="0" borderId="103" xfId="0" applyFont="1" applyBorder="1" applyAlignment="1">
      <alignment horizontal="center"/>
    </xf>
    <xf numFmtId="165" fontId="23" fillId="0" borderId="0" xfId="0" applyFont="1" applyAlignment="1">
      <alignment horizontal="center" vertical="center"/>
    </xf>
  </cellXfs>
  <cellStyles count="8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ORDA PERALES ROMEL……….880" xfId="19"/>
    <cellStyle name="BORDA PERALES ROMEL……….880 2" xfId="20"/>
    <cellStyle name="BORDA PERALES ROMEL……….880 3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0" xfId="25"/>
    <cellStyle name="Encabezado 4" xfId="26" builtinId="19" customBuiltin="1"/>
    <cellStyle name="Énfasis 1" xfId="27"/>
    <cellStyle name="Énfasis 2" xfId="28"/>
    <cellStyle name="Énfasis 3" xfId="29"/>
    <cellStyle name="Énfasis1" xfId="30" builtinId="29" customBuiltin="1"/>
    <cellStyle name="Énfasis1 - 20%" xfId="31"/>
    <cellStyle name="Énfasis1 - 40%" xfId="32"/>
    <cellStyle name="Énfasis1 - 60%" xfId="33"/>
    <cellStyle name="Énfasis2" xfId="34" builtinId="33" customBuiltin="1"/>
    <cellStyle name="Énfasis2 - 20%" xfId="35"/>
    <cellStyle name="Énfasis2 - 40%" xfId="36"/>
    <cellStyle name="Énfasis2 - 60%" xfId="37"/>
    <cellStyle name="Énfasis3" xfId="38" builtinId="37" customBuiltin="1"/>
    <cellStyle name="Énfasis3 - 20%" xfId="39"/>
    <cellStyle name="Énfasis3 - 40%" xfId="40"/>
    <cellStyle name="Énfasis3 - 60%" xfId="41"/>
    <cellStyle name="Énfasis4" xfId="42" builtinId="41" customBuiltin="1"/>
    <cellStyle name="Énfasis4 - 20%" xfId="43"/>
    <cellStyle name="Énfasis4 - 40%" xfId="44"/>
    <cellStyle name="Énfasis4 - 60%" xfId="45"/>
    <cellStyle name="Énfasis5" xfId="46" builtinId="45" customBuiltin="1"/>
    <cellStyle name="Énfasis5 - 20%" xfId="47"/>
    <cellStyle name="Énfasis5 - 40%" xfId="48"/>
    <cellStyle name="Énfasis5 - 60%" xfId="49"/>
    <cellStyle name="Énfasis6" xfId="50" builtinId="49" customBuiltin="1"/>
    <cellStyle name="Énfasis6 - 20%" xfId="51"/>
    <cellStyle name="Énfasis6 - 40%" xfId="52"/>
    <cellStyle name="Énfasis6 - 60%" xfId="53"/>
    <cellStyle name="Entrada" xfId="54" builtinId="20" customBuiltin="1"/>
    <cellStyle name="Euro" xfId="55"/>
    <cellStyle name="Incorrecto" xfId="56" builtinId="27" customBuiltin="1"/>
    <cellStyle name="Millares_Xl0000000" xfId="57"/>
    <cellStyle name="Moneda" xfId="83" builtinId="4"/>
    <cellStyle name="Neutral" xfId="58" builtinId="28" customBuiltin="1"/>
    <cellStyle name="Normal" xfId="0" builtinId="0"/>
    <cellStyle name="Normal 14" xfId="59"/>
    <cellStyle name="Normal 2" xfId="60"/>
    <cellStyle name="Normal 2 2" xfId="61"/>
    <cellStyle name="Normal 2 2 2" xfId="62"/>
    <cellStyle name="Normal 2 3" xfId="63"/>
    <cellStyle name="Normal 2 3 2" xfId="64"/>
    <cellStyle name="Normal 2 4" xfId="65"/>
    <cellStyle name="Normal_03 MARZO" xfId="66"/>
    <cellStyle name="Normal_03 MARZO 2" xfId="67"/>
    <cellStyle name="Normal_20. Carga y Producción Judicial" xfId="68"/>
    <cellStyle name="Normal_20. Carga y Producción Judicial_1" xfId="69"/>
    <cellStyle name="Normal_20. Carga y Producción Judicial_2" xfId="70"/>
    <cellStyle name="Normal_20. Carga y Producción Judicial_3" xfId="71"/>
    <cellStyle name="Notas" xfId="72" builtinId="10" customBuiltin="1"/>
    <cellStyle name="Porcentaje" xfId="84" builtinId="5"/>
    <cellStyle name="Porcentaje 2" xfId="73"/>
    <cellStyle name="Porcentual 2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ítulo" xfId="78" builtinId="15" customBuiltin="1"/>
    <cellStyle name="Título 2" xfId="79" builtinId="17" customBuiltin="1"/>
    <cellStyle name="Título 3" xfId="80" builtinId="18" customBuiltin="1"/>
    <cellStyle name="Título de hoja" xfId="81"/>
    <cellStyle name="Total" xfId="82" builtinId="25" customBuiltin="1"/>
  </cellStyles>
  <dxfs count="0"/>
  <tableStyles count="0" defaultTableStyle="TableStyleMedium9" defaultPivotStyle="PivotStyleLight16"/>
  <colors>
    <mruColors>
      <color rgb="FFDBFAF9"/>
      <color rgb="FFC6F6F6"/>
      <color rgb="FFFFFFCC"/>
      <color rgb="FFCBD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TOTAL EJECUCIÓN PRESUPUESTAL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2010-11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Calibri"/>
                <a:cs typeface="Calibri"/>
              </a:rPr>
              <a:t>(Millones de Nuevos Soles)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40242805191362"/>
          <c:y val="0.19689752226194487"/>
          <c:w val="0.83551821038935004"/>
          <c:h val="0.5941469092816519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1.6487757191163052E-3"/>
                  <c:y val="-1.11425182924850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87757191162653E-3"/>
                  <c:y val="-1.3928147865604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1.11425182924850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1.6713777438725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Ejecución Pptal Fuentes.'!$D$80:$D$99</c:f>
              <c:strCache>
                <c:ptCount val="20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</c:strCache>
            </c:strRef>
          </c:cat>
          <c:val>
            <c:numRef>
              <c:f>'3. Ejecución Pptal Fuentes.'!$E$80:$E$99</c:f>
              <c:numCache>
                <c:formatCode>0.0</c:formatCode>
                <c:ptCount val="20"/>
                <c:pt idx="0">
                  <c:v>72.059905999999998</c:v>
                </c:pt>
                <c:pt idx="1">
                  <c:v>73.190010999999998</c:v>
                </c:pt>
                <c:pt idx="2">
                  <c:v>88.855312999999995</c:v>
                </c:pt>
                <c:pt idx="3">
                  <c:v>76.285433999999995</c:v>
                </c:pt>
                <c:pt idx="4">
                  <c:v>79.872392000000005</c:v>
                </c:pt>
                <c:pt idx="5">
                  <c:v>109.186836</c:v>
                </c:pt>
                <c:pt idx="6">
                  <c:v>118.64699400000001</c:v>
                </c:pt>
                <c:pt idx="7">
                  <c:v>95.262722999999994</c:v>
                </c:pt>
                <c:pt idx="8">
                  <c:v>121.43264499999999</c:v>
                </c:pt>
                <c:pt idx="9">
                  <c:v>199.150533</c:v>
                </c:pt>
                <c:pt idx="10">
                  <c:v>77.710758999999996</c:v>
                </c:pt>
                <c:pt idx="11">
                  <c:v>188.401284</c:v>
                </c:pt>
                <c:pt idx="12">
                  <c:v>75.037952360000006</c:v>
                </c:pt>
                <c:pt idx="13">
                  <c:v>76.858022450000007</c:v>
                </c:pt>
                <c:pt idx="14">
                  <c:v>89.92422096</c:v>
                </c:pt>
                <c:pt idx="15">
                  <c:v>102.47203928</c:v>
                </c:pt>
                <c:pt idx="16">
                  <c:v>84.372476890000002</c:v>
                </c:pt>
                <c:pt idx="17">
                  <c:v>88.91274353</c:v>
                </c:pt>
                <c:pt idx="18">
                  <c:v>130.095</c:v>
                </c:pt>
                <c:pt idx="19">
                  <c:v>84.34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38"/>
        <c:axId val="388619600"/>
        <c:axId val="388618032"/>
      </c:barChart>
      <c:catAx>
        <c:axId val="38861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8618032"/>
        <c:crosses val="autoZero"/>
        <c:auto val="1"/>
        <c:lblAlgn val="ctr"/>
        <c:lblOffset val="100"/>
        <c:noMultiLvlLbl val="0"/>
      </c:catAx>
      <c:valAx>
        <c:axId val="3886180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8619600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SALAS SUPERIORES MIXTAS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ABRIL 2019</a:t>
            </a:r>
          </a:p>
        </c:rich>
      </c:tx>
      <c:layout>
        <c:manualLayout>
          <c:xMode val="edge"/>
          <c:yMode val="edge"/>
          <c:x val="0.18200189559638577"/>
          <c:y val="3.49674379439771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944487771928945E-2"/>
          <c:y val="0.30034129692832767"/>
          <c:w val="0.93611238079478232"/>
          <c:h val="0.5494880546075086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BOLETIN!$A$151:$A$151</c:f>
              <c:strCache>
                <c:ptCount val="1"/>
                <c:pt idx="0">
                  <c:v>Sala Mixta - Tarma</c:v>
                </c:pt>
              </c:strCache>
            </c:strRef>
          </c:cat>
          <c:val>
            <c:numRef>
              <c:f>BOLETIN!$B$151:$B$151</c:f>
              <c:numCache>
                <c:formatCode>#\ ###\ ##0</c:formatCode>
                <c:ptCount val="1"/>
                <c:pt idx="0">
                  <c:v>196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BOLETIN!$A$151:$A$151</c:f>
              <c:strCache>
                <c:ptCount val="1"/>
                <c:pt idx="0">
                  <c:v>Sala Mixta - Tarma</c:v>
                </c:pt>
              </c:strCache>
            </c:strRef>
          </c:cat>
          <c:val>
            <c:numRef>
              <c:f>BOLETIN!$M$151:$M$151</c:f>
              <c:numCache>
                <c:formatCode>#\ ###\ ##0</c:formatCode>
                <c:ptCount val="1"/>
                <c:pt idx="0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00207096"/>
        <c:axId val="100206704"/>
      </c:barChart>
      <c:catAx>
        <c:axId val="10020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0206704"/>
        <c:crosses val="autoZero"/>
        <c:auto val="1"/>
        <c:lblAlgn val="ctr"/>
        <c:lblOffset val="100"/>
        <c:noMultiLvlLbl val="0"/>
      </c:catAx>
      <c:valAx>
        <c:axId val="100206704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100207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4785651793529"/>
          <c:y val="0.26671647272759846"/>
          <c:w val="0.50138961796442161"/>
          <c:h val="7.1672354948805472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SALA CIVIL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</a:p>
        </c:rich>
      </c:tx>
      <c:layout>
        <c:manualLayout>
          <c:xMode val="edge"/>
          <c:yMode val="edge"/>
          <c:x val="0.15858239843913502"/>
          <c:y val="2.8488817538584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858434612170396E-2"/>
          <c:y val="0.27508177551633139"/>
          <c:w val="0.93628399499100756"/>
          <c:h val="0.57928985667558053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lang="es-PE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BOLETIN!$A$118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BOLETIN!$B$118</c:f>
              <c:numCache>
                <c:formatCode>#\ ###\ ##0</c:formatCode>
                <c:ptCount val="1"/>
                <c:pt idx="0">
                  <c:v>987</c:v>
                </c:pt>
              </c:numCache>
            </c:numRef>
          </c:val>
        </c:ser>
        <c:ser>
          <c:idx val="1"/>
          <c:order val="1"/>
          <c:tx>
            <c:v>EXP.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BOLETIN!$A$118</c:f>
              <c:strCache>
                <c:ptCount val="1"/>
                <c:pt idx="0">
                  <c:v>Sala Civil - Sede Central</c:v>
                </c:pt>
              </c:strCache>
            </c:strRef>
          </c:cat>
          <c:val>
            <c:numRef>
              <c:f>BOLETIN!$M$118</c:f>
              <c:numCache>
                <c:formatCode>#\ ###\ ##0</c:formatCode>
                <c:ptCount val="1"/>
                <c:pt idx="0">
                  <c:v>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0192808"/>
        <c:axId val="260193200"/>
      </c:barChart>
      <c:catAx>
        <c:axId val="26019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0193200"/>
        <c:crosses val="autoZero"/>
        <c:auto val="1"/>
        <c:lblAlgn val="ctr"/>
        <c:lblOffset val="100"/>
        <c:noMultiLvlLbl val="0"/>
      </c:catAx>
      <c:valAx>
        <c:axId val="260193200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260192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7915434464497247"/>
          <c:y val="0.29240849748150438"/>
          <c:w val="0.50289104127470785"/>
          <c:h val="7.1197750766591072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SALA LABORAL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ABRIL</a:t>
            </a:r>
            <a:r>
              <a:rPr lang="es-PE" sz="105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2019</a:t>
            </a:r>
            <a:endParaRPr lang="es-PE" sz="105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362273119768824"/>
          <c:y val="7.1778982172682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6058631921824206E-2"/>
          <c:y val="0.30844155844155829"/>
          <c:w val="0.94462540716613175"/>
          <c:h val="0.551948051948052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lang="es-PE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BOLETIN!$B$116</c:f>
              <c:numCache>
                <c:formatCode>#\ ###\ ##0</c:formatCode>
                <c:ptCount val="1"/>
                <c:pt idx="0">
                  <c:v>336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BOLETIN!$M$116</c:f>
              <c:numCache>
                <c:formatCode>#\ ###\ ##0</c:formatCode>
                <c:ptCount val="1"/>
                <c:pt idx="0">
                  <c:v>268</c:v>
                </c:pt>
              </c:numCache>
            </c:numRef>
          </c:val>
        </c:ser>
        <c:ser>
          <c:idx val="2"/>
          <c:order val="2"/>
          <c:invertIfNegative val="0"/>
          <c:cat>
            <c:strLit>
              <c:ptCount val="1"/>
              <c:pt idx="0">
                <c:v>.</c:v>
              </c:pt>
            </c:strLit>
          </c:cat>
          <c:val>
            <c:numRef>
              <c:f>BOLETIN!$A$117</c:f>
              <c:numCache>
                <c:formatCode>_-* #,##0.00\ [$€]_-;\-* #,##0.00\ [$€]_-;_-* "-"??\ [$€]_-;_-@_-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BOLETIN!$B$117</c:f>
              <c:numCache>
                <c:formatCode>#\ ###\ ##0</c:formatCode>
                <c:ptCount val="1"/>
                <c:pt idx="0">
                  <c:v>1831</c:v>
                </c:pt>
              </c:numCache>
            </c:numRef>
          </c:val>
        </c:ser>
        <c:ser>
          <c:idx val="4"/>
          <c:order val="4"/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.</c:v>
              </c:pt>
            </c:strLit>
          </c:cat>
          <c:val>
            <c:numRef>
              <c:f>BOLETIN!$M$117</c:f>
              <c:numCache>
                <c:formatCode>#\ ###\ ##0</c:formatCode>
                <c:ptCount val="1"/>
                <c:pt idx="0">
                  <c:v>1029</c:v>
                </c:pt>
              </c:numCache>
            </c:numRef>
          </c:val>
        </c:ser>
        <c:ser>
          <c:idx val="5"/>
          <c:order val="5"/>
          <c:tx>
            <c:v>carga procesal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56422544"/>
        <c:axId val="256422152"/>
      </c:barChart>
      <c:catAx>
        <c:axId val="256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6422152"/>
        <c:crosses val="autoZero"/>
        <c:auto val="1"/>
        <c:lblAlgn val="ctr"/>
        <c:lblOffset val="100"/>
        <c:noMultiLvlLbl val="0"/>
      </c:catAx>
      <c:valAx>
        <c:axId val="256422152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256422544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ABRIL 2019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22922051011566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492838616196272E-2"/>
          <c:y val="0.19714987236243744"/>
          <c:w val="0.92344540756084592"/>
          <c:h val="0.68883690343502202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BOLETIN!$A$437:$A$442</c:f>
              <c:strCache>
                <c:ptCount val="6"/>
                <c:pt idx="0">
                  <c:v>JPL Concepción</c:v>
                </c:pt>
                <c:pt idx="1">
                  <c:v>1° JPL Tarma</c:v>
                </c:pt>
                <c:pt idx="2">
                  <c:v>2° JPL Tarma</c:v>
                </c:pt>
                <c:pt idx="3">
                  <c:v>1º JPL Jauja</c:v>
                </c:pt>
                <c:pt idx="4">
                  <c:v>JPL Pampas</c:v>
                </c:pt>
                <c:pt idx="5">
                  <c:v>1° JPL La Oroya</c:v>
                </c:pt>
              </c:strCache>
            </c:strRef>
          </c:cat>
          <c:val>
            <c:numRef>
              <c:f>BOLETIN!$B$437:$B$442</c:f>
              <c:numCache>
                <c:formatCode>#\ ###\ ##0</c:formatCode>
                <c:ptCount val="6"/>
                <c:pt idx="0">
                  <c:v>528</c:v>
                </c:pt>
                <c:pt idx="1">
                  <c:v>385</c:v>
                </c:pt>
                <c:pt idx="2">
                  <c:v>268</c:v>
                </c:pt>
                <c:pt idx="3">
                  <c:v>729</c:v>
                </c:pt>
                <c:pt idx="4">
                  <c:v>407</c:v>
                </c:pt>
                <c:pt idx="5">
                  <c:v>660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BOLETIN!$A$437:$A$442</c:f>
              <c:strCache>
                <c:ptCount val="6"/>
                <c:pt idx="0">
                  <c:v>JPL Concepción</c:v>
                </c:pt>
                <c:pt idx="1">
                  <c:v>1° JPL Tarma</c:v>
                </c:pt>
                <c:pt idx="2">
                  <c:v>2° JPL Tarma</c:v>
                </c:pt>
                <c:pt idx="3">
                  <c:v>1º JPL Jauja</c:v>
                </c:pt>
                <c:pt idx="4">
                  <c:v>JPL Pampas</c:v>
                </c:pt>
                <c:pt idx="5">
                  <c:v>1° JPL La Oroya</c:v>
                </c:pt>
              </c:strCache>
            </c:strRef>
          </c:cat>
          <c:val>
            <c:numRef>
              <c:f>BOLETIN!$M$437:$M$442</c:f>
              <c:numCache>
                <c:formatCode>#\ ###\ ##0</c:formatCode>
                <c:ptCount val="6"/>
                <c:pt idx="0">
                  <c:v>168</c:v>
                </c:pt>
                <c:pt idx="1">
                  <c:v>151</c:v>
                </c:pt>
                <c:pt idx="2">
                  <c:v>112</c:v>
                </c:pt>
                <c:pt idx="3">
                  <c:v>214</c:v>
                </c:pt>
                <c:pt idx="4">
                  <c:v>150</c:v>
                </c:pt>
                <c:pt idx="5">
                  <c:v>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56690528"/>
        <c:axId val="255771696"/>
      </c:barChart>
      <c:catAx>
        <c:axId val="256690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5771696"/>
        <c:crosses val="autoZero"/>
        <c:auto val="1"/>
        <c:lblAlgn val="ctr"/>
        <c:lblOffset val="100"/>
        <c:noMultiLvlLbl val="0"/>
      </c:catAx>
      <c:valAx>
        <c:axId val="255771696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256690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796365645681851"/>
          <c:y val="0.14746541480414879"/>
          <c:w val="0.37175822878599502"/>
          <c:h val="6.6820281669066894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118734563507831"/>
          <c:y val="2.13905930470347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9495732066806071E-2"/>
          <c:y val="0.24797843665768374"/>
          <c:w val="0.93434867385818055"/>
          <c:h val="0.65229110512129385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BOLETIN!$A$443:$A$446</c:f>
              <c:strCache>
                <c:ptCount val="4"/>
                <c:pt idx="0">
                  <c:v>JPL Junín</c:v>
                </c:pt>
                <c:pt idx="1">
                  <c:v>JPL Cajas</c:v>
                </c:pt>
                <c:pt idx="2">
                  <c:v>JPL Acobamba</c:v>
                </c:pt>
                <c:pt idx="3">
                  <c:v>JPL Surcubamba</c:v>
                </c:pt>
              </c:strCache>
            </c:strRef>
          </c:cat>
          <c:val>
            <c:numRef>
              <c:f>BOLETIN!$B$443:$B$446</c:f>
              <c:numCache>
                <c:formatCode>#\ ###\ ##0</c:formatCode>
                <c:ptCount val="4"/>
                <c:pt idx="0">
                  <c:v>207</c:v>
                </c:pt>
                <c:pt idx="1">
                  <c:v>276</c:v>
                </c:pt>
                <c:pt idx="2">
                  <c:v>296</c:v>
                </c:pt>
                <c:pt idx="3">
                  <c:v>96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BOLETIN!$A$443:$A$446</c:f>
              <c:strCache>
                <c:ptCount val="4"/>
                <c:pt idx="0">
                  <c:v>JPL Junín</c:v>
                </c:pt>
                <c:pt idx="1">
                  <c:v>JPL Cajas</c:v>
                </c:pt>
                <c:pt idx="2">
                  <c:v>JPL Acobamba</c:v>
                </c:pt>
                <c:pt idx="3">
                  <c:v>JPL Surcubamba</c:v>
                </c:pt>
              </c:strCache>
            </c:strRef>
          </c:cat>
          <c:val>
            <c:numRef>
              <c:f>BOLETIN!$M$443:$M$446</c:f>
              <c:numCache>
                <c:formatCode>#\ ###\ ##0</c:formatCode>
                <c:ptCount val="4"/>
                <c:pt idx="0">
                  <c:v>78</c:v>
                </c:pt>
                <c:pt idx="1">
                  <c:v>96</c:v>
                </c:pt>
                <c:pt idx="2">
                  <c:v>82</c:v>
                </c:pt>
                <c:pt idx="3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2718640"/>
        <c:axId val="262718248"/>
      </c:barChart>
      <c:catAx>
        <c:axId val="26271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2718248"/>
        <c:crosses val="autoZero"/>
        <c:auto val="1"/>
        <c:lblAlgn val="ctr"/>
        <c:lblOffset val="100"/>
        <c:noMultiLvlLbl val="0"/>
      </c:catAx>
      <c:valAx>
        <c:axId val="262718248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26271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973848178587977"/>
          <c:y val="0.20384586895963155"/>
          <c:w val="0.37058289692856394"/>
          <c:h val="6.4689950565995219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DE FAMILIA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</a:p>
        </c:rich>
      </c:tx>
      <c:layout>
        <c:manualLayout>
          <c:xMode val="edge"/>
          <c:yMode val="edge"/>
          <c:x val="0.24539599012040186"/>
          <c:y val="2.40954156348830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240963855422033E-2"/>
          <c:y val="0.28772028412926687"/>
          <c:w val="0.9"/>
          <c:h val="0.60701962383369434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BOLETIN!$A$359:$A$362</c:f>
              <c:strCache>
                <c:ptCount val="4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</c:strCache>
            </c:strRef>
          </c:cat>
          <c:val>
            <c:numRef>
              <c:f>BOLETIN!$B$359:$B$362</c:f>
              <c:numCache>
                <c:formatCode>#\ ###\ ##0</c:formatCode>
                <c:ptCount val="4"/>
                <c:pt idx="0">
                  <c:v>561</c:v>
                </c:pt>
                <c:pt idx="1">
                  <c:v>479</c:v>
                </c:pt>
                <c:pt idx="2">
                  <c:v>565</c:v>
                </c:pt>
                <c:pt idx="3">
                  <c:v>460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BOLETIN!$A$359:$A$362</c:f>
              <c:strCache>
                <c:ptCount val="4"/>
                <c:pt idx="0">
                  <c:v>1º Juzg. Familia Hyo</c:v>
                </c:pt>
                <c:pt idx="1">
                  <c:v>2º Juzg. Familia Hyo</c:v>
                </c:pt>
                <c:pt idx="2">
                  <c:v>3º Juzg. Familia Hyo</c:v>
                </c:pt>
                <c:pt idx="3">
                  <c:v>4º Juzg. Familia Hyo</c:v>
                </c:pt>
              </c:strCache>
            </c:strRef>
          </c:cat>
          <c:val>
            <c:numRef>
              <c:f>BOLETIN!$M$359:$M$362</c:f>
              <c:numCache>
                <c:formatCode>#\ ###\ ##0</c:formatCode>
                <c:ptCount val="4"/>
                <c:pt idx="0">
                  <c:v>87</c:v>
                </c:pt>
                <c:pt idx="1">
                  <c:v>132</c:v>
                </c:pt>
                <c:pt idx="2">
                  <c:v>104</c:v>
                </c:pt>
                <c:pt idx="3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56418840"/>
        <c:axId val="259071096"/>
      </c:barChart>
      <c:catAx>
        <c:axId val="25641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9071096"/>
        <c:crosses val="autoZero"/>
        <c:auto val="1"/>
        <c:lblAlgn val="ctr"/>
        <c:lblOffset val="100"/>
        <c:noMultiLvlLbl val="0"/>
      </c:catAx>
      <c:valAx>
        <c:axId val="259071096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256418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284612457840934"/>
          <c:y val="0.2213034324773028"/>
          <c:w val="0.5520585295388446"/>
          <c:h val="9.8245828812034766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DE INVESTIGACIÓN PREPARATORIA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 2</a:t>
            </a: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592079035274914E-3"/>
          <c:y val="0.32225112065866018"/>
          <c:w val="0.97266841941265803"/>
          <c:h val="0.57800583690388008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'!$A$170:$A$184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'!$B$170:$B$184</c:f>
              <c:numCache>
                <c:formatCode>#\ ###\ ##0</c:formatCode>
                <c:ptCount val="15"/>
                <c:pt idx="0">
                  <c:v>825</c:v>
                </c:pt>
                <c:pt idx="1">
                  <c:v>783</c:v>
                </c:pt>
                <c:pt idx="2">
                  <c:v>715</c:v>
                </c:pt>
                <c:pt idx="3">
                  <c:v>784</c:v>
                </c:pt>
                <c:pt idx="4">
                  <c:v>292</c:v>
                </c:pt>
                <c:pt idx="5">
                  <c:v>632</c:v>
                </c:pt>
                <c:pt idx="6">
                  <c:v>205</c:v>
                </c:pt>
                <c:pt idx="7">
                  <c:v>209</c:v>
                </c:pt>
                <c:pt idx="8">
                  <c:v>129</c:v>
                </c:pt>
                <c:pt idx="9">
                  <c:v>368</c:v>
                </c:pt>
                <c:pt idx="10">
                  <c:v>267</c:v>
                </c:pt>
                <c:pt idx="11">
                  <c:v>391</c:v>
                </c:pt>
                <c:pt idx="12">
                  <c:v>302</c:v>
                </c:pt>
                <c:pt idx="13">
                  <c:v>190</c:v>
                </c:pt>
                <c:pt idx="14">
                  <c:v>86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'!$A$170:$A$184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'!$M$170:$M$184</c:f>
              <c:numCache>
                <c:formatCode>#\ ###\ ##0</c:formatCode>
                <c:ptCount val="15"/>
                <c:pt idx="0">
                  <c:v>171</c:v>
                </c:pt>
                <c:pt idx="1">
                  <c:v>155</c:v>
                </c:pt>
                <c:pt idx="2">
                  <c:v>340</c:v>
                </c:pt>
                <c:pt idx="3">
                  <c:v>276</c:v>
                </c:pt>
                <c:pt idx="4">
                  <c:v>26</c:v>
                </c:pt>
                <c:pt idx="5">
                  <c:v>60</c:v>
                </c:pt>
                <c:pt idx="6">
                  <c:v>49</c:v>
                </c:pt>
                <c:pt idx="7">
                  <c:v>148</c:v>
                </c:pt>
                <c:pt idx="8">
                  <c:v>68</c:v>
                </c:pt>
                <c:pt idx="9">
                  <c:v>61</c:v>
                </c:pt>
                <c:pt idx="10">
                  <c:v>76</c:v>
                </c:pt>
                <c:pt idx="11">
                  <c:v>122</c:v>
                </c:pt>
                <c:pt idx="12">
                  <c:v>102</c:v>
                </c:pt>
                <c:pt idx="13">
                  <c:v>80</c:v>
                </c:pt>
                <c:pt idx="14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48479640"/>
        <c:axId val="392807640"/>
      </c:barChart>
      <c:catAx>
        <c:axId val="1484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2807640"/>
        <c:crosses val="autoZero"/>
        <c:auto val="1"/>
        <c:lblAlgn val="ctr"/>
        <c:lblOffset val="100"/>
        <c:noMultiLvlLbl val="0"/>
      </c:catAx>
      <c:valAx>
        <c:axId val="392807640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148479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15261229904553"/>
          <c:y val="0.26294013891350393"/>
          <c:w val="0.45114499791081314"/>
          <c:h val="6.8322826206209802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COLEGIADOS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Periodo : ENERO -  ABRIL 2019</a:t>
            </a:r>
          </a:p>
        </c:rich>
      </c:tx>
      <c:layout>
        <c:manualLayout>
          <c:xMode val="edge"/>
          <c:yMode val="edge"/>
          <c:x val="0.12175368941826509"/>
          <c:y val="3.93887522952911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46692356737343E-2"/>
          <c:y val="0.39808935405830931"/>
          <c:w val="0.90656719357872051"/>
          <c:h val="0.47770700636942681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'!$A$244:$A$245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'!$B$244:$B$245</c:f>
              <c:numCache>
                <c:formatCode>#\ ###\ ##0</c:formatCode>
                <c:ptCount val="2"/>
                <c:pt idx="0">
                  <c:v>130</c:v>
                </c:pt>
                <c:pt idx="1">
                  <c:v>28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'!$A$244:$A$245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'!$M$244:$M$245</c:f>
              <c:numCache>
                <c:formatCode>#\ ###\ ##0</c:formatCode>
                <c:ptCount val="2"/>
                <c:pt idx="0">
                  <c:v>38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2808424"/>
        <c:axId val="392808816"/>
      </c:barChart>
      <c:catAx>
        <c:axId val="39280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2808816"/>
        <c:crosses val="autoZero"/>
        <c:auto val="1"/>
        <c:lblAlgn val="ctr"/>
        <c:lblOffset val="100"/>
        <c:noMultiLvlLbl val="0"/>
      </c:catAx>
      <c:valAx>
        <c:axId val="392808816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2808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188336863983373"/>
          <c:y val="0.39763800275953648"/>
          <c:w val="0.55032504185707753"/>
          <c:h val="6.6928926374321809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510068017220649"/>
          <c:y val="3.6568967056255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067407332002704E-2"/>
          <c:y val="0.56521760557853962"/>
          <c:w val="0.95470572773190643"/>
          <c:h val="0.25776407287372954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'!$A$272:$A$277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'!$B$272:$B$277</c:f>
              <c:numCache>
                <c:formatCode>#\ ###\ ##0</c:formatCode>
                <c:ptCount val="6"/>
                <c:pt idx="0">
                  <c:v>510</c:v>
                </c:pt>
                <c:pt idx="1">
                  <c:v>247</c:v>
                </c:pt>
                <c:pt idx="2">
                  <c:v>476</c:v>
                </c:pt>
                <c:pt idx="3">
                  <c:v>212</c:v>
                </c:pt>
                <c:pt idx="4">
                  <c:v>92</c:v>
                </c:pt>
                <c:pt idx="5">
                  <c:v>439</c:v>
                </c:pt>
              </c:numCache>
            </c:numRef>
          </c:val>
        </c:ser>
        <c:ser>
          <c:idx val="1"/>
          <c:order val="1"/>
          <c:tx>
            <c:v>EXP. 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'!$A$272:$A$277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'!$M$272:$M$277</c:f>
              <c:numCache>
                <c:formatCode>#\ ###\ ##0</c:formatCode>
                <c:ptCount val="6"/>
                <c:pt idx="0">
                  <c:v>181</c:v>
                </c:pt>
                <c:pt idx="1">
                  <c:v>106</c:v>
                </c:pt>
                <c:pt idx="2">
                  <c:v>173</c:v>
                </c:pt>
                <c:pt idx="3">
                  <c:v>89</c:v>
                </c:pt>
                <c:pt idx="4">
                  <c:v>19</c:v>
                </c:pt>
                <c:pt idx="5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2809600"/>
        <c:axId val="392809992"/>
      </c:barChart>
      <c:catAx>
        <c:axId val="392809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2809992"/>
        <c:crosses val="autoZero"/>
        <c:auto val="1"/>
        <c:lblAlgn val="ctr"/>
        <c:lblOffset val="100"/>
        <c:noMultiLvlLbl val="0"/>
      </c:catAx>
      <c:valAx>
        <c:axId val="392809992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2809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65688784279723"/>
          <c:y val="0.33030411198600673"/>
          <c:w val="0.46417933505615339"/>
          <c:h val="7.228976377952756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SALA PENAL DE APELACIÓN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ABRIL2019</a:t>
            </a: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4510997940127582E-2"/>
          <c:y val="0.35423327862767806"/>
          <c:w val="0.93700952518569713"/>
          <c:h val="0.473356043345463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'!$A$136:$A$137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'!$B$136:$B$137</c:f>
              <c:numCache>
                <c:formatCode>#\ ###\ ##0</c:formatCode>
                <c:ptCount val="2"/>
                <c:pt idx="0">
                  <c:v>169</c:v>
                </c:pt>
                <c:pt idx="1">
                  <c:v>100</c:v>
                </c:pt>
              </c:numCache>
            </c:numRef>
          </c:val>
        </c:ser>
        <c:ser>
          <c:idx val="1"/>
          <c:order val="1"/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'!$A$136:$A$137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'!$O$136:$O$137</c:f>
              <c:numCache>
                <c:formatCode>#\ ###\ ##0</c:formatCode>
                <c:ptCount val="2"/>
                <c:pt idx="0">
                  <c:v>49</c:v>
                </c:pt>
                <c:pt idx="1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2810776"/>
        <c:axId val="392811168"/>
      </c:barChart>
      <c:catAx>
        <c:axId val="392810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2811168"/>
        <c:crosses val="autoZero"/>
        <c:auto val="1"/>
        <c:lblAlgn val="ctr"/>
        <c:lblOffset val="100"/>
        <c:noMultiLvlLbl val="0"/>
      </c:catAx>
      <c:valAx>
        <c:axId val="392811168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2810776"/>
        <c:crosses val="autoZero"/>
        <c:crossBetween val="between"/>
      </c:valAx>
    </c:plotArea>
    <c:plotVisOnly val="1"/>
    <c:dispBlanksAs val="gap"/>
    <c:showDLblsOverMax val="0"/>
  </c:chart>
  <c:spPr>
    <a:ln w="34925">
      <a:solidFill>
        <a:srgbClr val="C0504D">
          <a:lumMod val="75000"/>
          <a:alpha val="88000"/>
        </a:srgb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0" i="0" strike="noStrike">
                <a:solidFill>
                  <a:srgbClr val="000000"/>
                </a:solidFill>
                <a:latin typeface="Calibri"/>
                <a:cs typeface="Calibri"/>
              </a:rPr>
              <a:t>PODER JUDICIAL: PROGRAMA ANUAL DE ADQUISICIONES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0" i="0" strike="noStrike">
                <a:solidFill>
                  <a:srgbClr val="000000"/>
                </a:solidFill>
                <a:latin typeface="Calibri"/>
                <a:cs typeface="Calibri"/>
              </a:rPr>
              <a:t>Enero-Octubre 2011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0" i="0" strike="noStrike">
                <a:solidFill>
                  <a:srgbClr val="000000"/>
                </a:solidFill>
                <a:latin typeface="Calibri"/>
                <a:cs typeface="Calibri"/>
              </a:rPr>
              <a:t>(Millones de Nuevos Soles)</a:t>
            </a:r>
          </a:p>
        </c:rich>
      </c:tx>
      <c:layout>
        <c:manualLayout>
          <c:xMode val="edge"/>
          <c:yMode val="edge"/>
          <c:x val="0.12231290653885656"/>
          <c:y val="2.7113112458387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04359825449881"/>
          <c:y val="0.25878634619974838"/>
          <c:w val="0.85652264831293257"/>
          <c:h val="0.607029700962367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'13. Logística - Procesos'!$E$84</c:f>
              <c:strCache>
                <c:ptCount val="1"/>
                <c:pt idx="0">
                  <c:v>Programa Anual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6340691878670103E-17"/>
                  <c:y val="1.3132492371262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75099898283503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Procesos'!$E$85:$E$86</c:f>
              <c:numCache>
                <c:formatCode>0.0</c:formatCode>
                <c:ptCount val="2"/>
                <c:pt idx="0">
                  <c:v>232.34288185000005</c:v>
                </c:pt>
                <c:pt idx="1">
                  <c:v>62.553036249999991</c:v>
                </c:pt>
              </c:numCache>
            </c:numRef>
          </c:val>
        </c:ser>
        <c:ser>
          <c:idx val="2"/>
          <c:order val="1"/>
          <c:tx>
            <c:strRef>
              <c:f>'13. Logística - Procesos'!$F$84</c:f>
              <c:strCache>
                <c:ptCount val="1"/>
                <c:pt idx="0">
                  <c:v>Ejecución Ene-Ago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4482758620689655E-2"/>
                  <c:y val="1.7509989828350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7356321839080463E-2"/>
                  <c:y val="1.7509989828350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Logística - Procesos'!$C$85:$C$86</c:f>
              <c:strCache>
                <c:ptCount val="2"/>
                <c:pt idx="0">
                  <c:v>Gerencia General</c:v>
                </c:pt>
                <c:pt idx="1">
                  <c:v>Cortes Superiores</c:v>
                </c:pt>
              </c:strCache>
            </c:strRef>
          </c:cat>
          <c:val>
            <c:numRef>
              <c:f>'13. Logística - Procesos'!$F$85:$F$86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616856"/>
        <c:axId val="388616464"/>
      </c:barChart>
      <c:catAx>
        <c:axId val="3886168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PE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8616464"/>
        <c:crosses val="autoZero"/>
        <c:auto val="1"/>
        <c:lblAlgn val="ctr"/>
        <c:lblOffset val="100"/>
        <c:noMultiLvlLbl val="0"/>
      </c:catAx>
      <c:valAx>
        <c:axId val="3886164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PE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8616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260938034920267"/>
          <c:y val="0.3258792650918701"/>
          <c:w val="0.23260892388451437"/>
          <c:h val="0.10543130990415336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lang="es-PE" sz="2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SALA PENAL DE APELACIÓN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RESUELTOS 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- 2019</a:t>
            </a: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594162206592531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8818494493985977E-2"/>
          <c:y val="0.34848510630112622"/>
          <c:w val="0.94236476995333696"/>
          <c:h val="0.500000369910305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'!$A$136:$A$137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'!$V$136:$V$137</c:f>
              <c:numCache>
                <c:formatCode>#\ ###\ ##0</c:formatCode>
                <c:ptCount val="2"/>
                <c:pt idx="0">
                  <c:v>419</c:v>
                </c:pt>
                <c:pt idx="1">
                  <c:v>69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'!$A$136:$A$137</c:f>
              <c:strCache>
                <c:ptCount val="2"/>
                <c:pt idx="0">
                  <c:v>SALA PENAL DE APELACIONES - SEDE CENTRAL</c:v>
                </c:pt>
                <c:pt idx="1">
                  <c:v>SALA PENAL DE APELACIONES - TRANSITORIA </c:v>
                </c:pt>
              </c:strCache>
            </c:strRef>
          </c:cat>
          <c:val>
            <c:numRef>
              <c:f>'NCPP '!$W$136:$W$137</c:f>
              <c:numCache>
                <c:formatCode>#\ ###\ ##0</c:formatCode>
                <c:ptCount val="2"/>
                <c:pt idx="0">
                  <c:v>138</c:v>
                </c:pt>
                <c:pt idx="1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2811952"/>
        <c:axId val="392812344"/>
      </c:barChart>
      <c:catAx>
        <c:axId val="39281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2812344"/>
        <c:crosses val="autoZero"/>
        <c:auto val="1"/>
        <c:lblAlgn val="ctr"/>
        <c:lblOffset val="100"/>
        <c:noMultiLvlLbl val="0"/>
      </c:catAx>
      <c:valAx>
        <c:axId val="392812344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2811952"/>
        <c:crosses val="autoZero"/>
        <c:crossBetween val="between"/>
      </c:valAx>
    </c:plotArea>
    <c:plotVisOnly val="1"/>
    <c:dispBlanksAs val="gap"/>
    <c:showDLblsOverMax val="0"/>
  </c:chart>
  <c:spPr>
    <a:ln w="34925">
      <a:solidFill>
        <a:srgbClr val="C0504D">
          <a:lumMod val="75000"/>
          <a:alpha val="88000"/>
        </a:srgb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DE INVESTIGACIÓN PREPARATORIA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ABRIL 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20</a:t>
            </a: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19</a:t>
            </a:r>
          </a:p>
        </c:rich>
      </c:tx>
      <c:layout>
        <c:manualLayout>
          <c:xMode val="edge"/>
          <c:yMode val="edge"/>
          <c:x val="0.39314264371246338"/>
          <c:y val="5.8018521269747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0043590807833512E-2"/>
          <c:y val="0.32682298046078068"/>
          <c:w val="0.97027390645055989"/>
          <c:h val="0.5548807333781739"/>
        </c:manualLayout>
      </c:layout>
      <c:barChart>
        <c:barDir val="col"/>
        <c:grouping val="clustered"/>
        <c:varyColors val="0"/>
        <c:ser>
          <c:idx val="0"/>
          <c:order val="0"/>
          <c:tx>
            <c:v>INGRESADOS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'!$A$170:$A$184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'!$V$170:$V$184</c:f>
              <c:numCache>
                <c:formatCode>#\ ###\ ##0</c:formatCode>
                <c:ptCount val="15"/>
                <c:pt idx="0">
                  <c:v>523</c:v>
                </c:pt>
                <c:pt idx="1">
                  <c:v>495</c:v>
                </c:pt>
                <c:pt idx="2">
                  <c:v>268</c:v>
                </c:pt>
                <c:pt idx="3">
                  <c:v>213</c:v>
                </c:pt>
                <c:pt idx="4">
                  <c:v>176</c:v>
                </c:pt>
                <c:pt idx="5">
                  <c:v>417</c:v>
                </c:pt>
                <c:pt idx="6">
                  <c:v>126</c:v>
                </c:pt>
                <c:pt idx="7">
                  <c:v>63</c:v>
                </c:pt>
                <c:pt idx="8">
                  <c:v>57</c:v>
                </c:pt>
                <c:pt idx="9">
                  <c:v>176</c:v>
                </c:pt>
                <c:pt idx="10">
                  <c:v>172</c:v>
                </c:pt>
                <c:pt idx="11">
                  <c:v>177</c:v>
                </c:pt>
                <c:pt idx="12">
                  <c:v>183</c:v>
                </c:pt>
                <c:pt idx="13">
                  <c:v>125</c:v>
                </c:pt>
                <c:pt idx="14">
                  <c:v>58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'!$A$170:$A$184</c:f>
              <c:strCache>
                <c:ptCount val="15"/>
                <c:pt idx="0">
                  <c:v>1° JIP Hyo</c:v>
                </c:pt>
                <c:pt idx="1">
                  <c:v>2° JIP Hyo</c:v>
                </c:pt>
                <c:pt idx="2">
                  <c:v>3° JIP Hyo</c:v>
                </c:pt>
                <c:pt idx="3">
                  <c:v>4° JIP Hyo</c:v>
                </c:pt>
                <c:pt idx="4">
                  <c:v>5° JIP Hyo</c:v>
                </c:pt>
                <c:pt idx="5">
                  <c:v>6° JIP Hyo</c:v>
                </c:pt>
                <c:pt idx="6">
                  <c:v>1° JIP Tarma</c:v>
                </c:pt>
                <c:pt idx="7">
                  <c:v>2º JIP Tarma</c:v>
                </c:pt>
                <c:pt idx="8">
                  <c:v>1° JIP Jauja</c:v>
                </c:pt>
                <c:pt idx="9">
                  <c:v>2º JIP Jauja</c:v>
                </c:pt>
                <c:pt idx="10">
                  <c:v>JIP Concepción</c:v>
                </c:pt>
                <c:pt idx="11">
                  <c:v>JIP Chupaca</c:v>
                </c:pt>
                <c:pt idx="12">
                  <c:v>JIP Pampas* </c:v>
                </c:pt>
                <c:pt idx="13">
                  <c:v>JIP La Oroya</c:v>
                </c:pt>
                <c:pt idx="14">
                  <c:v>JIP Junín</c:v>
                </c:pt>
              </c:strCache>
            </c:strRef>
          </c:cat>
          <c:val>
            <c:numRef>
              <c:f>'NCPP '!$W$170:$W$184</c:f>
              <c:numCache>
                <c:formatCode>#\ ###\ ##0</c:formatCode>
                <c:ptCount val="15"/>
                <c:pt idx="0">
                  <c:v>201</c:v>
                </c:pt>
                <c:pt idx="1">
                  <c:v>179</c:v>
                </c:pt>
                <c:pt idx="2">
                  <c:v>194</c:v>
                </c:pt>
                <c:pt idx="3">
                  <c:v>203</c:v>
                </c:pt>
                <c:pt idx="4">
                  <c:v>32</c:v>
                </c:pt>
                <c:pt idx="5">
                  <c:v>100</c:v>
                </c:pt>
                <c:pt idx="6">
                  <c:v>67</c:v>
                </c:pt>
                <c:pt idx="7">
                  <c:v>14</c:v>
                </c:pt>
                <c:pt idx="8">
                  <c:v>31</c:v>
                </c:pt>
                <c:pt idx="9">
                  <c:v>77</c:v>
                </c:pt>
                <c:pt idx="10">
                  <c:v>79</c:v>
                </c:pt>
                <c:pt idx="11">
                  <c:v>110</c:v>
                </c:pt>
                <c:pt idx="12">
                  <c:v>109</c:v>
                </c:pt>
                <c:pt idx="13">
                  <c:v>56</c:v>
                </c:pt>
                <c:pt idx="1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2813128"/>
        <c:axId val="392813520"/>
      </c:barChart>
      <c:catAx>
        <c:axId val="39281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2813520"/>
        <c:crosses val="autoZero"/>
        <c:auto val="1"/>
        <c:lblAlgn val="ctr"/>
        <c:lblOffset val="100"/>
        <c:noMultiLvlLbl val="0"/>
      </c:catAx>
      <c:valAx>
        <c:axId val="392813520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2813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87602738753153"/>
          <c:y val="0.36172931213787241"/>
          <c:w val="0.45148985147158233"/>
          <c:h val="6.2963205071064232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COLEGIADOS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CUADERNOS: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2</a:t>
            </a: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019</a:t>
            </a:r>
          </a:p>
        </c:rich>
      </c:tx>
      <c:layout>
        <c:manualLayout>
          <c:xMode val="edge"/>
          <c:yMode val="edge"/>
          <c:x val="0.27411641297839484"/>
          <c:y val="2.48864725242678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666777956027129E-2"/>
          <c:y val="0.33333462508768286"/>
          <c:w val="0.88889037274701643"/>
          <c:h val="0.54762116978689923"/>
        </c:manualLayout>
      </c:layout>
      <c:barChart>
        <c:barDir val="col"/>
        <c:grouping val="clustered"/>
        <c:varyColors val="0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'!$A$244:$A$245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'!$V$244:$V$245</c:f>
              <c:numCache>
                <c:formatCode>#\ ###\ ##0</c:formatCode>
                <c:ptCount val="2"/>
                <c:pt idx="0">
                  <c:v>159</c:v>
                </c:pt>
                <c:pt idx="1">
                  <c:v>70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'!$A$244:$A$245</c:f>
              <c:strCache>
                <c:ptCount val="2"/>
                <c:pt idx="0">
                  <c:v>JPC Hyo</c:v>
                </c:pt>
                <c:pt idx="1">
                  <c:v>JPC Tarma</c:v>
                </c:pt>
              </c:strCache>
            </c:strRef>
          </c:cat>
          <c:val>
            <c:numRef>
              <c:f>'NCPP '!$W$244:$W$245</c:f>
              <c:numCache>
                <c:formatCode>#\ ###\ ##0</c:formatCode>
                <c:ptCount val="2"/>
                <c:pt idx="0">
                  <c:v>39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2814304"/>
        <c:axId val="392814696"/>
      </c:barChart>
      <c:catAx>
        <c:axId val="39281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2814696"/>
        <c:crosses val="autoZero"/>
        <c:auto val="1"/>
        <c:lblAlgn val="ctr"/>
        <c:lblOffset val="100"/>
        <c:noMultiLvlLbl val="0"/>
      </c:catAx>
      <c:valAx>
        <c:axId val="392814696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2814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985935720299248"/>
          <c:y val="0.34259342582177227"/>
          <c:w val="0.55026539349820003"/>
          <c:h val="6.7460734074907533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6893454724409482"/>
          <c:y val="2.35351775718303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7707808564231988E-2"/>
          <c:y val="0.46273309467693297"/>
          <c:w val="0.93954659949621733"/>
          <c:h val="0.41614922608529825"/>
        </c:manualLayout>
      </c:layout>
      <c:barChart>
        <c:barDir val="col"/>
        <c:grouping val="clustered"/>
        <c:varyColors val="0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'!$A$272:$A$277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'!$V$272:$V$277</c:f>
              <c:numCache>
                <c:formatCode>#\ ###\ ##0</c:formatCode>
                <c:ptCount val="6"/>
                <c:pt idx="0">
                  <c:v>241</c:v>
                </c:pt>
                <c:pt idx="1">
                  <c:v>275</c:v>
                </c:pt>
                <c:pt idx="2">
                  <c:v>242</c:v>
                </c:pt>
                <c:pt idx="3">
                  <c:v>242</c:v>
                </c:pt>
                <c:pt idx="4">
                  <c:v>43</c:v>
                </c:pt>
                <c:pt idx="5">
                  <c:v>210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'!$A$272:$A$277</c:f>
              <c:strCache>
                <c:ptCount val="6"/>
                <c:pt idx="0">
                  <c:v>1º JUP Hyo</c:v>
                </c:pt>
                <c:pt idx="1">
                  <c:v>2º JUP Hyo*</c:v>
                </c:pt>
                <c:pt idx="2">
                  <c:v>3º JUP Hyo</c:v>
                </c:pt>
                <c:pt idx="3">
                  <c:v>4º JUP Hyo*</c:v>
                </c:pt>
                <c:pt idx="4">
                  <c:v>5° JUP Hyo</c:v>
                </c:pt>
                <c:pt idx="5">
                  <c:v>1° JUP Tarma</c:v>
                </c:pt>
              </c:strCache>
            </c:strRef>
          </c:cat>
          <c:val>
            <c:numRef>
              <c:f>'NCPP '!$W$272:$W$277</c:f>
              <c:numCache>
                <c:formatCode>#\ ###\ ##0</c:formatCode>
                <c:ptCount val="6"/>
                <c:pt idx="0">
                  <c:v>193</c:v>
                </c:pt>
                <c:pt idx="1">
                  <c:v>123</c:v>
                </c:pt>
                <c:pt idx="2">
                  <c:v>172</c:v>
                </c:pt>
                <c:pt idx="3">
                  <c:v>99</c:v>
                </c:pt>
                <c:pt idx="4">
                  <c:v>21</c:v>
                </c:pt>
                <c:pt idx="5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3813768"/>
        <c:axId val="393814160"/>
      </c:barChart>
      <c:catAx>
        <c:axId val="393813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3814160"/>
        <c:crosses val="autoZero"/>
        <c:auto val="1"/>
        <c:lblAlgn val="ctr"/>
        <c:lblOffset val="100"/>
        <c:noMultiLvlLbl val="0"/>
      </c:catAx>
      <c:valAx>
        <c:axId val="393814160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3813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62516404199482"/>
          <c:y val="0.33735070726779276"/>
          <c:w val="0.37055052493438567"/>
          <c:h val="6.4257543028360398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CUADERNO: INGRESADOS - RESUELTOS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9764321713306968"/>
          <c:y val="5.9828805183135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767296447307576E-2"/>
          <c:y val="0.38461580133288498"/>
          <c:w val="0.93710720602004904"/>
          <c:h val="0.47633187703533508"/>
        </c:manualLayout>
      </c:layout>
      <c:barChart>
        <c:barDir val="col"/>
        <c:grouping val="clustered"/>
        <c:varyColors val="0"/>
        <c:ser>
          <c:idx val="0"/>
          <c:order val="0"/>
          <c:tx>
            <c:v>INGRESOS</c:v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'!$A$278:$A$282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'!$V$278:$V$282</c:f>
              <c:numCache>
                <c:formatCode>#\ ###\ ##0</c:formatCode>
                <c:ptCount val="5"/>
                <c:pt idx="0">
                  <c:v>92</c:v>
                </c:pt>
                <c:pt idx="1">
                  <c:v>47</c:v>
                </c:pt>
                <c:pt idx="2">
                  <c:v>159</c:v>
                </c:pt>
                <c:pt idx="3">
                  <c:v>80</c:v>
                </c:pt>
                <c:pt idx="4">
                  <c:v>112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1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'!$A$278:$A$282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'!$W$278:$W$282</c:f>
              <c:numCache>
                <c:formatCode>#\ ###\ ##0</c:formatCode>
                <c:ptCount val="5"/>
                <c:pt idx="0">
                  <c:v>46</c:v>
                </c:pt>
                <c:pt idx="1">
                  <c:v>16</c:v>
                </c:pt>
                <c:pt idx="2">
                  <c:v>76</c:v>
                </c:pt>
                <c:pt idx="3">
                  <c:v>37</c:v>
                </c:pt>
                <c:pt idx="4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3814944"/>
        <c:axId val="393815336"/>
      </c:barChart>
      <c:catAx>
        <c:axId val="39381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3815336"/>
        <c:crosses val="autoZero"/>
        <c:auto val="1"/>
        <c:lblAlgn val="ctr"/>
        <c:lblOffset val="100"/>
        <c:noMultiLvlLbl val="0"/>
      </c:catAx>
      <c:valAx>
        <c:axId val="393815336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3814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25547628142731"/>
          <c:y val="0.34732827315505144"/>
          <c:w val="0.36833635232215917"/>
          <c:h val="6.1068785320753827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PENALES UNIPERSONALES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PROCESAL  - EXPEDIIENTES  RESUELTOS - EN TRAMITE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310373511003444"/>
          <c:y val="1.34671679553569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8004691378353049E-2"/>
          <c:y val="0.44510401879521266"/>
          <c:w val="0.93699029903406261"/>
          <c:h val="0.43323457829400985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5">
                <a:lumMod val="20000"/>
                <a:lumOff val="8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'!$A$278:$A$282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'!$B$278:$B$282</c:f>
              <c:numCache>
                <c:formatCode>#\ ###\ ##0</c:formatCode>
                <c:ptCount val="5"/>
                <c:pt idx="0">
                  <c:v>139</c:v>
                </c:pt>
                <c:pt idx="1">
                  <c:v>83</c:v>
                </c:pt>
                <c:pt idx="2">
                  <c:v>193</c:v>
                </c:pt>
                <c:pt idx="3">
                  <c:v>120</c:v>
                </c:pt>
                <c:pt idx="4">
                  <c:v>192</c:v>
                </c:pt>
              </c:numCache>
            </c:numRef>
          </c:val>
        </c:ser>
        <c:ser>
          <c:idx val="1"/>
          <c:order val="1"/>
          <c:tx>
            <c:v>RESUELTOS</c:v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'NCPP '!$A$278:$A$282</c:f>
              <c:strCache>
                <c:ptCount val="5"/>
                <c:pt idx="0">
                  <c:v>JUP La Oroya</c:v>
                </c:pt>
                <c:pt idx="1">
                  <c:v>JUP Junín</c:v>
                </c:pt>
                <c:pt idx="2">
                  <c:v>JUP Jauja</c:v>
                </c:pt>
                <c:pt idx="3">
                  <c:v>JUP Chupaca</c:v>
                </c:pt>
                <c:pt idx="4">
                  <c:v>JUP Pampas</c:v>
                </c:pt>
              </c:strCache>
            </c:strRef>
          </c:cat>
          <c:val>
            <c:numRef>
              <c:f>'NCPP '!$W$278:$W$282</c:f>
              <c:numCache>
                <c:formatCode>#\ ###\ ##0</c:formatCode>
                <c:ptCount val="5"/>
                <c:pt idx="0">
                  <c:v>46</c:v>
                </c:pt>
                <c:pt idx="1">
                  <c:v>16</c:v>
                </c:pt>
                <c:pt idx="2">
                  <c:v>76</c:v>
                </c:pt>
                <c:pt idx="3">
                  <c:v>37</c:v>
                </c:pt>
                <c:pt idx="4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3816120"/>
        <c:axId val="393816512"/>
      </c:barChart>
      <c:catAx>
        <c:axId val="393816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3816512"/>
        <c:crosses val="autoZero"/>
        <c:auto val="1"/>
        <c:lblAlgn val="ctr"/>
        <c:lblOffset val="100"/>
        <c:noMultiLvlLbl val="0"/>
      </c:catAx>
      <c:valAx>
        <c:axId val="393816512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3816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10963052702"/>
          <c:y val="0.30008465158071707"/>
          <c:w val="0.37031520290733116"/>
          <c:h val="6.1303350594689165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50724637681247E-2"/>
          <c:y val="0.40509268372703522"/>
          <c:w val="0.78516010498687649"/>
          <c:h val="0.42369969378827682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'MODULO VIOLENCIA'!$A$119:$A$124</c:f>
              <c:strCache>
                <c:ptCount val="6"/>
                <c:pt idx="0">
                  <c:v>5º Juzg. Familia Hyo</c:v>
                </c:pt>
                <c:pt idx="1">
                  <c:v>6º Juzg. Familia Hyo</c:v>
                </c:pt>
                <c:pt idx="2">
                  <c:v>7º Juzg. Familia Hyo</c:v>
                </c:pt>
                <c:pt idx="3">
                  <c:v>8º Juzg. Familia Hyo</c:v>
                </c:pt>
                <c:pt idx="4">
                  <c:v>9º Juzg. Familia Hyo</c:v>
                </c:pt>
                <c:pt idx="5">
                  <c:v>10º Juzg. Familia Hyo</c:v>
                </c:pt>
              </c:strCache>
            </c:strRef>
          </c:cat>
          <c:val>
            <c:numRef>
              <c:f>'MODULO VIOLENCIA'!$B$119:$B$124</c:f>
              <c:numCache>
                <c:formatCode>#\ ###\ ##0</c:formatCode>
                <c:ptCount val="6"/>
                <c:pt idx="0">
                  <c:v>562</c:v>
                </c:pt>
                <c:pt idx="1">
                  <c:v>566</c:v>
                </c:pt>
                <c:pt idx="2">
                  <c:v>584</c:v>
                </c:pt>
                <c:pt idx="3">
                  <c:v>518</c:v>
                </c:pt>
                <c:pt idx="4">
                  <c:v>555</c:v>
                </c:pt>
                <c:pt idx="5">
                  <c:v>603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'MODULO VIOLENCIA'!$A$119:$A$124</c:f>
              <c:strCache>
                <c:ptCount val="6"/>
                <c:pt idx="0">
                  <c:v>5º Juzg. Familia Hyo</c:v>
                </c:pt>
                <c:pt idx="1">
                  <c:v>6º Juzg. Familia Hyo</c:v>
                </c:pt>
                <c:pt idx="2">
                  <c:v>7º Juzg. Familia Hyo</c:v>
                </c:pt>
                <c:pt idx="3">
                  <c:v>8º Juzg. Familia Hyo</c:v>
                </c:pt>
                <c:pt idx="4">
                  <c:v>9º Juzg. Familia Hyo</c:v>
                </c:pt>
                <c:pt idx="5">
                  <c:v>10º Juzg. Familia Hyo</c:v>
                </c:pt>
              </c:strCache>
            </c:strRef>
          </c:cat>
          <c:val>
            <c:numRef>
              <c:f>'MODULO VIOLENCIA'!$M$119:$M$124</c:f>
              <c:numCache>
                <c:formatCode>#\ ###\ ##0</c:formatCode>
                <c:ptCount val="6"/>
                <c:pt idx="0">
                  <c:v>537</c:v>
                </c:pt>
                <c:pt idx="1">
                  <c:v>546</c:v>
                </c:pt>
                <c:pt idx="2">
                  <c:v>575</c:v>
                </c:pt>
                <c:pt idx="3">
                  <c:v>498</c:v>
                </c:pt>
                <c:pt idx="4">
                  <c:v>527</c:v>
                </c:pt>
                <c:pt idx="5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817296"/>
        <c:axId val="393817688"/>
      </c:barChart>
      <c:catAx>
        <c:axId val="39381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393817688"/>
        <c:crosses val="autoZero"/>
        <c:auto val="1"/>
        <c:lblAlgn val="ctr"/>
        <c:lblOffset val="100"/>
        <c:noMultiLvlLbl val="0"/>
      </c:catAx>
      <c:valAx>
        <c:axId val="393817688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393817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298619194340118"/>
          <c:y val="0.22415326990376144"/>
          <c:w val="0.39310076457834237"/>
          <c:h val="0.16743438320210074"/>
        </c:manualLayout>
      </c:layout>
      <c:overlay val="0"/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  <c:showDLblsOverMax val="0"/>
  </c:chart>
  <c:spPr>
    <a:ln>
      <a:solidFill>
        <a:srgbClr val="C0504D">
          <a:lumMod val="75000"/>
          <a:alpha val="88000"/>
        </a:srgb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0" i="0" strike="noStrike">
                <a:solidFill>
                  <a:srgbClr val="000000"/>
                </a:solidFill>
                <a:latin typeface="Calibri"/>
                <a:cs typeface="Calibri"/>
              </a:rPr>
              <a:t>PRODUCCIÓN JUDICIAL POR DISTRITO JUDICIAL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700" b="0" i="0" strike="noStrike">
                <a:solidFill>
                  <a:srgbClr val="000000"/>
                </a:solidFill>
                <a:latin typeface="Calibri"/>
                <a:cs typeface="Calibri"/>
              </a:rPr>
              <a:t>ENERO--OCTUBRE 2011</a:t>
            </a:r>
          </a:p>
        </c:rich>
      </c:tx>
      <c:layout>
        <c:manualLayout>
          <c:xMode val="edge"/>
          <c:yMode val="edge"/>
          <c:x val="0.25647716432302547"/>
          <c:y val="2.7910989387196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57434301178838"/>
          <c:y val="0.15535754924024114"/>
          <c:w val="0.82082741285754934"/>
          <c:h val="0.798216373682614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'20. Carga y Producción Judi (e)'!$C$79:$C$109</c:f>
              <c:strCache>
                <c:ptCount val="31"/>
                <c:pt idx="0">
                  <c:v>Lima</c:v>
                </c:pt>
                <c:pt idx="1">
                  <c:v>La Libertad</c:v>
                </c:pt>
                <c:pt idx="2">
                  <c:v>Junín</c:v>
                </c:pt>
                <c:pt idx="3">
                  <c:v>Lambayeque</c:v>
                </c:pt>
                <c:pt idx="4">
                  <c:v>Lima Norte</c:v>
                </c:pt>
                <c:pt idx="5">
                  <c:v>Arequipa</c:v>
                </c:pt>
                <c:pt idx="6">
                  <c:v>Ica</c:v>
                </c:pt>
                <c:pt idx="7">
                  <c:v>Callao</c:v>
                </c:pt>
                <c:pt idx="8">
                  <c:v>Piura</c:v>
                </c:pt>
                <c:pt idx="9">
                  <c:v>Cusco</c:v>
                </c:pt>
                <c:pt idx="10">
                  <c:v>Huánuco</c:v>
                </c:pt>
                <c:pt idx="11">
                  <c:v>Cajamarca</c:v>
                </c:pt>
                <c:pt idx="12">
                  <c:v>San Martín</c:v>
                </c:pt>
                <c:pt idx="13">
                  <c:v>Santa</c:v>
                </c:pt>
                <c:pt idx="14">
                  <c:v>Huaura</c:v>
                </c:pt>
                <c:pt idx="15">
                  <c:v>Ancash</c:v>
                </c:pt>
                <c:pt idx="16">
                  <c:v>Puno</c:v>
                </c:pt>
                <c:pt idx="17">
                  <c:v>Lima Sur</c:v>
                </c:pt>
                <c:pt idx="18">
                  <c:v>Ayacucho</c:v>
                </c:pt>
                <c:pt idx="19">
                  <c:v>Loreto</c:v>
                </c:pt>
                <c:pt idx="20">
                  <c:v>Tacna</c:v>
                </c:pt>
                <c:pt idx="21">
                  <c:v>Moquegua </c:v>
                </c:pt>
                <c:pt idx="22">
                  <c:v>Huancavelica</c:v>
                </c:pt>
                <c:pt idx="23">
                  <c:v>Apurimac</c:v>
                </c:pt>
                <c:pt idx="24">
                  <c:v>Ucayali</c:v>
                </c:pt>
                <c:pt idx="25">
                  <c:v>Tumbes</c:v>
                </c:pt>
                <c:pt idx="26">
                  <c:v>Cañete</c:v>
                </c:pt>
                <c:pt idx="27">
                  <c:v>Amazonas</c:v>
                </c:pt>
                <c:pt idx="28">
                  <c:v>Madre de Dios</c:v>
                </c:pt>
                <c:pt idx="29">
                  <c:v>Pasco</c:v>
                </c:pt>
                <c:pt idx="30">
                  <c:v>Sullana</c:v>
                </c:pt>
              </c:strCache>
            </c:strRef>
          </c:cat>
          <c:val>
            <c:numRef>
              <c:f>'20. Carga y Producción Judi (e)'!$E$79:$E$109</c:f>
              <c:numCache>
                <c:formatCode>###\ ###\ ##0</c:formatCode>
                <c:ptCount val="31"/>
                <c:pt idx="0">
                  <c:v>247389</c:v>
                </c:pt>
                <c:pt idx="1">
                  <c:v>69045</c:v>
                </c:pt>
                <c:pt idx="2">
                  <c:v>57322</c:v>
                </c:pt>
                <c:pt idx="3">
                  <c:v>51545</c:v>
                </c:pt>
                <c:pt idx="4">
                  <c:v>51455</c:v>
                </c:pt>
                <c:pt idx="5">
                  <c:v>49937</c:v>
                </c:pt>
                <c:pt idx="6">
                  <c:v>46978</c:v>
                </c:pt>
                <c:pt idx="7">
                  <c:v>46457</c:v>
                </c:pt>
                <c:pt idx="8">
                  <c:v>45192</c:v>
                </c:pt>
                <c:pt idx="9">
                  <c:v>42557</c:v>
                </c:pt>
                <c:pt idx="10">
                  <c:v>27932</c:v>
                </c:pt>
                <c:pt idx="11">
                  <c:v>26950</c:v>
                </c:pt>
                <c:pt idx="12">
                  <c:v>26418</c:v>
                </c:pt>
                <c:pt idx="13">
                  <c:v>25529</c:v>
                </c:pt>
                <c:pt idx="14">
                  <c:v>23352</c:v>
                </c:pt>
                <c:pt idx="15">
                  <c:v>22837</c:v>
                </c:pt>
                <c:pt idx="16" formatCode="#\ ###\ ##0">
                  <c:v>22305</c:v>
                </c:pt>
                <c:pt idx="17">
                  <c:v>21979</c:v>
                </c:pt>
                <c:pt idx="18">
                  <c:v>20389</c:v>
                </c:pt>
                <c:pt idx="19">
                  <c:v>19808</c:v>
                </c:pt>
                <c:pt idx="20">
                  <c:v>16838</c:v>
                </c:pt>
                <c:pt idx="21">
                  <c:v>16094</c:v>
                </c:pt>
                <c:pt idx="22">
                  <c:v>13492</c:v>
                </c:pt>
                <c:pt idx="23">
                  <c:v>13141</c:v>
                </c:pt>
                <c:pt idx="24">
                  <c:v>12226</c:v>
                </c:pt>
                <c:pt idx="25">
                  <c:v>12174</c:v>
                </c:pt>
                <c:pt idx="26">
                  <c:v>10738</c:v>
                </c:pt>
                <c:pt idx="27">
                  <c:v>8230</c:v>
                </c:pt>
                <c:pt idx="28">
                  <c:v>6550</c:v>
                </c:pt>
                <c:pt idx="29">
                  <c:v>6502</c:v>
                </c:pt>
                <c:pt idx="30">
                  <c:v>5862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88613328"/>
        <c:axId val="261936208"/>
      </c:barChart>
      <c:catAx>
        <c:axId val="388613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PE"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1936208"/>
        <c:crosses val="autoZero"/>
        <c:auto val="1"/>
        <c:lblAlgn val="ctr"/>
        <c:lblOffset val="100"/>
        <c:noMultiLvlLbl val="0"/>
      </c:catAx>
      <c:valAx>
        <c:axId val="261936208"/>
        <c:scaling>
          <c:orientation val="minMax"/>
        </c:scaling>
        <c:delete val="0"/>
        <c:axPos val="t"/>
        <c:majorGridlines/>
        <c:numFmt formatCode="###\ ##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PE"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8613328"/>
        <c:crosses val="autoZero"/>
        <c:crossBetween val="between"/>
      </c:valAx>
    </c:plotArea>
    <c:plotVisOnly val="1"/>
    <c:dispBlanksAs val="gap"/>
    <c:showDLblsOverMax val="0"/>
  </c:chart>
  <c:spPr>
    <a:solidFill>
      <a:srgbClr val="00B0F0">
        <a:alpha val="25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SALAS SUPERIORES PENALES LIQUIDADORAS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(EN TRÁMITE)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</a:p>
        </c:rich>
      </c:tx>
      <c:layout>
        <c:manualLayout>
          <c:xMode val="edge"/>
          <c:yMode val="edge"/>
          <c:x val="0.12720330566787291"/>
          <c:y val="2.08312985267089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64908055410678E-2"/>
          <c:y val="0.31707317073170732"/>
          <c:w val="0.89020343694197124"/>
          <c:h val="0.56097560975609762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BOLETIN!$A$184:$A$184</c:f>
              <c:strCache>
                <c:ptCount val="1"/>
                <c:pt idx="0">
                  <c:v>Sala Penal Liquidadora Hyo</c:v>
                </c:pt>
              </c:strCache>
            </c:strRef>
          </c:cat>
          <c:val>
            <c:numRef>
              <c:f>BOLETIN!$B$184:$B$184</c:f>
              <c:numCache>
                <c:formatCode>#\ ###\ ##0</c:formatCode>
                <c:ptCount val="1"/>
                <c:pt idx="0">
                  <c:v>576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BOLETIN!$A$184:$A$184</c:f>
              <c:strCache>
                <c:ptCount val="1"/>
                <c:pt idx="0">
                  <c:v>Sala Penal Liquidadora Hyo</c:v>
                </c:pt>
              </c:strCache>
            </c:strRef>
          </c:cat>
          <c:val>
            <c:numRef>
              <c:f>BOLETIN!$M$184:$M$184</c:f>
              <c:numCache>
                <c:formatCode>#\ ###\ ##0</c:formatCode>
                <c:ptCount val="1"/>
                <c:pt idx="0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1935032"/>
        <c:axId val="261936992"/>
      </c:barChart>
      <c:catAx>
        <c:axId val="26193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1936992"/>
        <c:crosses val="autoZero"/>
        <c:auto val="1"/>
        <c:lblAlgn val="ctr"/>
        <c:lblOffset val="100"/>
        <c:noMultiLvlLbl val="0"/>
      </c:catAx>
      <c:valAx>
        <c:axId val="261936992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261935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81116549620683"/>
          <c:y val="0.26442536146396578"/>
          <c:w val="0.63344647797403764"/>
          <c:h val="5.5749128919860613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CIVILES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2015095352864016E-2"/>
          <c:y val="0.23918634498833341"/>
          <c:w val="0.94444531290949441"/>
          <c:h val="0.615777611565717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BOLETIN!$A$220:$A$228</c:f>
              <c:strCache>
                <c:ptCount val="9"/>
                <c:pt idx="0">
                  <c:v>JC Jauja</c:v>
                </c:pt>
                <c:pt idx="1">
                  <c:v>JC Trans Pampas</c:v>
                </c:pt>
                <c:pt idx="2">
                  <c:v>1º JC Hyo</c:v>
                </c:pt>
                <c:pt idx="3">
                  <c:v>2º JC Hyo</c:v>
                </c:pt>
                <c:pt idx="4">
                  <c:v>3º JC Hyo</c:v>
                </c:pt>
                <c:pt idx="5">
                  <c:v>4º JC Hyo</c:v>
                </c:pt>
                <c:pt idx="6">
                  <c:v>5º JC Hyo</c:v>
                </c:pt>
                <c:pt idx="7">
                  <c:v>6º JC Hyo</c:v>
                </c:pt>
                <c:pt idx="8">
                  <c:v>JC. Concepción</c:v>
                </c:pt>
              </c:strCache>
            </c:strRef>
          </c:cat>
          <c:val>
            <c:numRef>
              <c:f>BOLETIN!$B$220:$B$228</c:f>
              <c:numCache>
                <c:formatCode>#\ ###\ ##0</c:formatCode>
                <c:ptCount val="9"/>
                <c:pt idx="0">
                  <c:v>1165</c:v>
                </c:pt>
                <c:pt idx="1">
                  <c:v>382</c:v>
                </c:pt>
                <c:pt idx="2">
                  <c:v>658</c:v>
                </c:pt>
                <c:pt idx="3">
                  <c:v>754</c:v>
                </c:pt>
                <c:pt idx="4">
                  <c:v>558</c:v>
                </c:pt>
                <c:pt idx="5">
                  <c:v>428</c:v>
                </c:pt>
                <c:pt idx="6">
                  <c:v>744</c:v>
                </c:pt>
                <c:pt idx="7">
                  <c:v>627</c:v>
                </c:pt>
                <c:pt idx="8">
                  <c:v>564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BOLETIN!$A$220:$A$228</c:f>
              <c:strCache>
                <c:ptCount val="9"/>
                <c:pt idx="0">
                  <c:v>JC Jauja</c:v>
                </c:pt>
                <c:pt idx="1">
                  <c:v>JC Trans Pampas</c:v>
                </c:pt>
                <c:pt idx="2">
                  <c:v>1º JC Hyo</c:v>
                </c:pt>
                <c:pt idx="3">
                  <c:v>2º JC Hyo</c:v>
                </c:pt>
                <c:pt idx="4">
                  <c:v>3º JC Hyo</c:v>
                </c:pt>
                <c:pt idx="5">
                  <c:v>4º JC Hyo</c:v>
                </c:pt>
                <c:pt idx="6">
                  <c:v>5º JC Hyo</c:v>
                </c:pt>
                <c:pt idx="7">
                  <c:v>6º JC Hyo</c:v>
                </c:pt>
                <c:pt idx="8">
                  <c:v>JC. Concepción</c:v>
                </c:pt>
              </c:strCache>
            </c:strRef>
          </c:cat>
          <c:val>
            <c:numRef>
              <c:f>BOLETIN!$M$220:$M$228</c:f>
              <c:numCache>
                <c:formatCode>#\ ###\ ##0</c:formatCode>
                <c:ptCount val="9"/>
                <c:pt idx="0">
                  <c:v>487</c:v>
                </c:pt>
                <c:pt idx="1">
                  <c:v>276</c:v>
                </c:pt>
                <c:pt idx="2">
                  <c:v>136</c:v>
                </c:pt>
                <c:pt idx="3">
                  <c:v>138</c:v>
                </c:pt>
                <c:pt idx="4">
                  <c:v>176</c:v>
                </c:pt>
                <c:pt idx="5">
                  <c:v>193</c:v>
                </c:pt>
                <c:pt idx="6">
                  <c:v>135</c:v>
                </c:pt>
                <c:pt idx="7">
                  <c:v>136</c:v>
                </c:pt>
                <c:pt idx="8">
                  <c:v>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1932680"/>
        <c:axId val="263251520"/>
      </c:barChart>
      <c:catAx>
        <c:axId val="26193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3251520"/>
        <c:crosses val="autoZero"/>
        <c:auto val="1"/>
        <c:lblAlgn val="ctr"/>
        <c:lblOffset val="100"/>
        <c:noMultiLvlLbl val="0"/>
      </c:catAx>
      <c:valAx>
        <c:axId val="263251520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261932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221169387725175"/>
          <c:y val="0.22272818951066362"/>
          <c:w val="0.45085062107349588"/>
          <c:h val="6.6158027956429138E-2"/>
        </c:manualLayout>
      </c:layout>
      <c:overlay val="0"/>
      <c:txPr>
        <a:bodyPr/>
        <a:lstStyle/>
        <a:p>
          <a:pPr>
            <a:defRPr lang="es-PE"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PENALES LIQUIDADORES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</a:p>
        </c:rich>
      </c:tx>
      <c:layout>
        <c:manualLayout>
          <c:xMode val="edge"/>
          <c:yMode val="edge"/>
          <c:x val="0.27700219336310639"/>
          <c:y val="3.95559613019387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232506925850767E-4"/>
          <c:y val="0.28735861088145875"/>
          <c:w val="0.93787575150301283"/>
          <c:h val="0.62802080507624991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BOLETIN!$A$269:$A$274</c:f>
              <c:strCache>
                <c:ptCount val="2"/>
                <c:pt idx="0">
                  <c:v>1º JPLq. Hyo</c:v>
                </c:pt>
                <c:pt idx="1">
                  <c:v>2º JPLq. Hyo</c:v>
                </c:pt>
              </c:strCache>
            </c:strRef>
          </c:cat>
          <c:val>
            <c:numRef>
              <c:f>BOLETIN!$B$269:$B$274</c:f>
              <c:numCache>
                <c:formatCode>#\ ###\ ##0</c:formatCode>
                <c:ptCount val="2"/>
                <c:pt idx="0">
                  <c:v>94</c:v>
                </c:pt>
                <c:pt idx="1">
                  <c:v>83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BOLETIN!$A$269:$A$274</c:f>
              <c:strCache>
                <c:ptCount val="2"/>
                <c:pt idx="0">
                  <c:v>1º JPLq. Hyo</c:v>
                </c:pt>
                <c:pt idx="1">
                  <c:v>2º JPLq. Hyo</c:v>
                </c:pt>
              </c:strCache>
            </c:strRef>
          </c:cat>
          <c:val>
            <c:numRef>
              <c:f>BOLETIN!$M$269:$M$274</c:f>
              <c:numCache>
                <c:formatCode>#\ ###\ ##0</c:formatCode>
                <c:ptCount val="2"/>
                <c:pt idx="0">
                  <c:v>42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3256616"/>
        <c:axId val="263251912"/>
      </c:barChart>
      <c:catAx>
        <c:axId val="26325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3251912"/>
        <c:crosses val="autoZero"/>
        <c:auto val="1"/>
        <c:lblAlgn val="ctr"/>
        <c:lblOffset val="100"/>
        <c:noMultiLvlLbl val="0"/>
      </c:catAx>
      <c:valAx>
        <c:axId val="263251912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263256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165007179713757"/>
          <c:y val="0.23059150214918786"/>
          <c:w val="0.43158979376075479"/>
          <c:h val="6.0386727021442245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 DE TRABAJO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2019</a:t>
            </a:r>
          </a:p>
        </c:rich>
      </c:tx>
      <c:layout>
        <c:manualLayout>
          <c:xMode val="edge"/>
          <c:yMode val="edge"/>
          <c:x val="0.23346237151067845"/>
          <c:y val="2.91380916095165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676725719712795E-2"/>
          <c:y val="0.38709677419355237"/>
          <c:w val="0.88888997260501612"/>
          <c:h val="0.50403225806451613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BOLETIN!$A$319:$A$322</c:f>
              <c:strCache>
                <c:ptCount val="4"/>
                <c:pt idx="0">
                  <c:v>1° JT Hyo</c:v>
                </c:pt>
                <c:pt idx="1">
                  <c:v>2° JT Hyo</c:v>
                </c:pt>
                <c:pt idx="2">
                  <c:v>3° JT Hyo</c:v>
                </c:pt>
                <c:pt idx="3">
                  <c:v>JT Trans Hyo</c:v>
                </c:pt>
              </c:strCache>
            </c:strRef>
          </c:cat>
          <c:val>
            <c:numRef>
              <c:f>BOLETIN!$B$319:$B$322</c:f>
              <c:numCache>
                <c:formatCode>#\ ###\ ##0</c:formatCode>
                <c:ptCount val="4"/>
                <c:pt idx="0">
                  <c:v>3034</c:v>
                </c:pt>
                <c:pt idx="1">
                  <c:v>763</c:v>
                </c:pt>
                <c:pt idx="2">
                  <c:v>695</c:v>
                </c:pt>
                <c:pt idx="3">
                  <c:v>2175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BOLETIN!$A$319:$A$322</c:f>
              <c:strCache>
                <c:ptCount val="4"/>
                <c:pt idx="0">
                  <c:v>1° JT Hyo</c:v>
                </c:pt>
                <c:pt idx="1">
                  <c:v>2° JT Hyo</c:v>
                </c:pt>
                <c:pt idx="2">
                  <c:v>3° JT Hyo</c:v>
                </c:pt>
                <c:pt idx="3">
                  <c:v>JT Trans Hyo</c:v>
                </c:pt>
              </c:strCache>
            </c:strRef>
          </c:cat>
          <c:val>
            <c:numRef>
              <c:f>BOLETIN!$M$319:$M$322</c:f>
              <c:numCache>
                <c:formatCode>#\ ###\ ##0</c:formatCode>
                <c:ptCount val="4"/>
                <c:pt idx="0">
                  <c:v>369</c:v>
                </c:pt>
                <c:pt idx="1">
                  <c:v>212</c:v>
                </c:pt>
                <c:pt idx="2">
                  <c:v>226</c:v>
                </c:pt>
                <c:pt idx="3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50490896"/>
        <c:axId val="150497168"/>
      </c:barChart>
      <c:catAx>
        <c:axId val="15049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0497168"/>
        <c:crosses val="autoZero"/>
        <c:auto val="1"/>
        <c:lblAlgn val="ctr"/>
        <c:lblOffset val="100"/>
        <c:noMultiLvlLbl val="0"/>
      </c:catAx>
      <c:valAx>
        <c:axId val="150497168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150490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47709392131227"/>
          <c:y val="0.32435018203370075"/>
          <c:w val="0.54573502282252173"/>
          <c:h val="8.0645161290322565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ESPECIALIZADOS MIXTOS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 ABRIL - 2019</a:t>
            </a:r>
          </a:p>
        </c:rich>
      </c:tx>
      <c:layout>
        <c:manualLayout>
          <c:xMode val="edge"/>
          <c:yMode val="edge"/>
          <c:x val="0.22869517259709779"/>
          <c:y val="3.04228638086905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203195015260795E-2"/>
          <c:y val="0.30991741790595345"/>
          <c:w val="0.92405120404667973"/>
          <c:h val="0.56611570247933884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BOLETIN!$A$387:$A$391</c:f>
              <c:strCache>
                <c:ptCount val="5"/>
                <c:pt idx="0">
                  <c:v>JM Chupaca</c:v>
                </c:pt>
                <c:pt idx="1">
                  <c:v>JM Tarma</c:v>
                </c:pt>
                <c:pt idx="2">
                  <c:v>JM Pampas</c:v>
                </c:pt>
                <c:pt idx="3">
                  <c:v>JM La Oroya</c:v>
                </c:pt>
                <c:pt idx="4">
                  <c:v>JM Junín</c:v>
                </c:pt>
              </c:strCache>
            </c:strRef>
          </c:cat>
          <c:val>
            <c:numRef>
              <c:f>BOLETIN!$B$387:$B$391</c:f>
              <c:numCache>
                <c:formatCode>#\ ###\ ##0</c:formatCode>
                <c:ptCount val="5"/>
                <c:pt idx="0">
                  <c:v>1151</c:v>
                </c:pt>
                <c:pt idx="1">
                  <c:v>1144</c:v>
                </c:pt>
                <c:pt idx="2">
                  <c:v>633</c:v>
                </c:pt>
                <c:pt idx="3">
                  <c:v>746</c:v>
                </c:pt>
                <c:pt idx="4">
                  <c:v>322</c:v>
                </c:pt>
              </c:numCache>
            </c:numRef>
          </c:val>
        </c:ser>
        <c:ser>
          <c:idx val="1"/>
          <c:order val="1"/>
          <c:tx>
            <c:v>EXP. RESUELTO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BOLETIN!$A$387:$A$391</c:f>
              <c:strCache>
                <c:ptCount val="5"/>
                <c:pt idx="0">
                  <c:v>JM Chupaca</c:v>
                </c:pt>
                <c:pt idx="1">
                  <c:v>JM Tarma</c:v>
                </c:pt>
                <c:pt idx="2">
                  <c:v>JM Pampas</c:v>
                </c:pt>
                <c:pt idx="3">
                  <c:v>JM La Oroya</c:v>
                </c:pt>
                <c:pt idx="4">
                  <c:v>JM Junín</c:v>
                </c:pt>
              </c:strCache>
            </c:strRef>
          </c:cat>
          <c:val>
            <c:numRef>
              <c:f>BOLETIN!$M$387:$M$391</c:f>
              <c:numCache>
                <c:formatCode>#\ ###\ ##0</c:formatCode>
                <c:ptCount val="5"/>
                <c:pt idx="0">
                  <c:v>467</c:v>
                </c:pt>
                <c:pt idx="1">
                  <c:v>305</c:v>
                </c:pt>
                <c:pt idx="2">
                  <c:v>149</c:v>
                </c:pt>
                <c:pt idx="3">
                  <c:v>231</c:v>
                </c:pt>
                <c:pt idx="4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50492464"/>
        <c:axId val="149753328"/>
      </c:barChart>
      <c:catAx>
        <c:axId val="15049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9753328"/>
        <c:crosses val="autoZero"/>
        <c:auto val="1"/>
        <c:lblAlgn val="ctr"/>
        <c:lblOffset val="100"/>
        <c:noMultiLvlLbl val="0"/>
      </c:catAx>
      <c:valAx>
        <c:axId val="149753328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150492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405089870095352"/>
          <c:y val="0.26446277548639757"/>
          <c:w val="0.53038001262500911"/>
          <c:h val="8.2644669416323008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JUZGADOS  DE PAZ LETRADOS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CARGA  PROCESAL - EXPEDIENTES RESUELTOS - EN TRÁMITE  </a:t>
            </a: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: ENERO -  ABRIL   2019</a:t>
            </a:r>
            <a:endParaRPr lang="es-PE" sz="12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lang="es-PE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8712605952936582"/>
          <c:y val="3.37547884843376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460803059273451E-2"/>
          <c:y val="0.195822454308094"/>
          <c:w val="0.92351816443593993"/>
          <c:h val="0.6945169712793734"/>
        </c:manualLayout>
      </c:layout>
      <c:barChart>
        <c:barDir val="col"/>
        <c:grouping val="clustered"/>
        <c:varyColors val="0"/>
        <c:ser>
          <c:idx val="0"/>
          <c:order val="0"/>
          <c:tx>
            <c:v>CARGA PROCESAL</c:v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BOLETIN!$A$427:$A$436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BOLETIN!$B$427:$B$436</c:f>
              <c:numCache>
                <c:formatCode>#\ ###\ ##0</c:formatCode>
                <c:ptCount val="10"/>
                <c:pt idx="0">
                  <c:v>777</c:v>
                </c:pt>
                <c:pt idx="1">
                  <c:v>652</c:v>
                </c:pt>
                <c:pt idx="2">
                  <c:v>1225</c:v>
                </c:pt>
                <c:pt idx="3">
                  <c:v>930</c:v>
                </c:pt>
                <c:pt idx="4">
                  <c:v>1341</c:v>
                </c:pt>
                <c:pt idx="5">
                  <c:v>943</c:v>
                </c:pt>
                <c:pt idx="6">
                  <c:v>455</c:v>
                </c:pt>
                <c:pt idx="7">
                  <c:v>674</c:v>
                </c:pt>
                <c:pt idx="8">
                  <c:v>520</c:v>
                </c:pt>
                <c:pt idx="9">
                  <c:v>694</c:v>
                </c:pt>
              </c:numCache>
            </c:numRef>
          </c:val>
        </c:ser>
        <c:ser>
          <c:idx val="1"/>
          <c:order val="1"/>
          <c:tx>
            <c:v>EXPEDIENTES RESUELTOS</c:v>
          </c:tx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BOLETIN!$A$427:$A$436</c:f>
              <c:strCache>
                <c:ptCount val="10"/>
                <c:pt idx="0">
                  <c:v>1º JPL El Tambo</c:v>
                </c:pt>
                <c:pt idx="1">
                  <c:v>2º JPL El Tambo</c:v>
                </c:pt>
                <c:pt idx="2">
                  <c:v>3º JPL El Tambo</c:v>
                </c:pt>
                <c:pt idx="3">
                  <c:v>1º JPL Hyo</c:v>
                </c:pt>
                <c:pt idx="4">
                  <c:v>2º JPL Hyo</c:v>
                </c:pt>
                <c:pt idx="5">
                  <c:v>3º JPL Hyo</c:v>
                </c:pt>
                <c:pt idx="6">
                  <c:v>JPL Laboral Hyo</c:v>
                </c:pt>
                <c:pt idx="7">
                  <c:v>1° JPL Chilca</c:v>
                </c:pt>
                <c:pt idx="8">
                  <c:v>2º JPL Chilca</c:v>
                </c:pt>
                <c:pt idx="9">
                  <c:v>JPL Chupaca</c:v>
                </c:pt>
              </c:strCache>
            </c:strRef>
          </c:cat>
          <c:val>
            <c:numRef>
              <c:f>BOLETIN!$M$427:$M$436</c:f>
              <c:numCache>
                <c:formatCode>#\ ###\ ##0</c:formatCode>
                <c:ptCount val="10"/>
                <c:pt idx="0">
                  <c:v>265</c:v>
                </c:pt>
                <c:pt idx="1">
                  <c:v>168</c:v>
                </c:pt>
                <c:pt idx="2">
                  <c:v>663</c:v>
                </c:pt>
                <c:pt idx="3">
                  <c:v>379</c:v>
                </c:pt>
                <c:pt idx="4">
                  <c:v>370</c:v>
                </c:pt>
                <c:pt idx="5">
                  <c:v>361</c:v>
                </c:pt>
                <c:pt idx="6">
                  <c:v>301</c:v>
                </c:pt>
                <c:pt idx="7">
                  <c:v>300</c:v>
                </c:pt>
                <c:pt idx="8">
                  <c:v>239</c:v>
                </c:pt>
                <c:pt idx="9">
                  <c:v>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49754112"/>
        <c:axId val="149752936"/>
      </c:barChart>
      <c:catAx>
        <c:axId val="14975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9752936"/>
        <c:crosses val="autoZero"/>
        <c:auto val="1"/>
        <c:lblAlgn val="ctr"/>
        <c:lblOffset val="100"/>
        <c:noMultiLvlLbl val="0"/>
      </c:catAx>
      <c:valAx>
        <c:axId val="149752936"/>
        <c:scaling>
          <c:orientation val="minMax"/>
        </c:scaling>
        <c:delete val="1"/>
        <c:axPos val="l"/>
        <c:numFmt formatCode="#\ ###\ ##0" sourceLinked="1"/>
        <c:majorTickMark val="out"/>
        <c:minorTickMark val="none"/>
        <c:tickLblPos val="nextTo"/>
        <c:crossAx val="149754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61810772697674"/>
          <c:y val="0.18818554991331038"/>
          <c:w val="0.37140131384150632"/>
          <c:h val="7.0886152285794535E-2"/>
        </c:manualLayout>
      </c:layout>
      <c:overlay val="0"/>
      <c:txPr>
        <a:bodyPr/>
        <a:lstStyle/>
        <a:p>
          <a:pPr>
            <a:defRPr lang="es-PE"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 w="28575" cmpd="sng">
      <a:solidFill>
        <a:schemeClr val="accent2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image" Target="../media/image5.jpeg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image" Target="../media/image6.jpeg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image" Target="../media/image5.jpeg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22</xdr:row>
      <xdr:rowOff>95250</xdr:rowOff>
    </xdr:from>
    <xdr:to>
      <xdr:col>12</xdr:col>
      <xdr:colOff>333375</xdr:colOff>
      <xdr:row>56</xdr:row>
      <xdr:rowOff>104775</xdr:rowOff>
    </xdr:to>
    <xdr:graphicFrame macro="">
      <xdr:nvGraphicFramePr>
        <xdr:cNvPr id="2694673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32</xdr:row>
          <xdr:rowOff>47625</xdr:rowOff>
        </xdr:from>
        <xdr:to>
          <xdr:col>13</xdr:col>
          <xdr:colOff>342900</xdr:colOff>
          <xdr:row>67</xdr:row>
          <xdr:rowOff>123825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57</xdr:row>
          <xdr:rowOff>85725</xdr:rowOff>
        </xdr:from>
        <xdr:to>
          <xdr:col>12</xdr:col>
          <xdr:colOff>828675</xdr:colOff>
          <xdr:row>71</xdr:row>
          <xdr:rowOff>133350</xdr:rowOff>
        </xdr:to>
        <xdr:sp macro="" textlink="">
          <xdr:nvSpPr>
            <xdr:cNvPr id="73731" name="Object 3" hidden="1">
              <a:extLst>
                <a:ext uri="{63B3BB69-23CF-44E3-9099-C40C66FF867C}">
                  <a14:compatExt spid="_x0000_s73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0.07974</cdr:x>
      <cdr:y>0.88568</cdr:y>
    </cdr:from>
    <cdr:to>
      <cdr:x>0.99851</cdr:x>
      <cdr:y>0.95972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90525" y="4157170"/>
          <a:ext cx="6930164" cy="306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PE" sz="1000"/>
            <a:t>Nota: La ejecución presupuestal considera el gasto del periodo por todo tipo</a:t>
          </a:r>
          <a:r>
            <a:rPr lang="es-PE" sz="1000" baseline="0"/>
            <a:t> de Fuente</a:t>
          </a:r>
          <a:endParaRPr lang="es-PE" sz="1000"/>
        </a:p>
      </cdr:txBody>
    </cdr:sp>
  </cdr:relSizeAnchor>
  <cdr:relSizeAnchor xmlns:cdr="http://schemas.openxmlformats.org/drawingml/2006/chartDrawing">
    <cdr:from>
      <cdr:x>0.33892</cdr:x>
      <cdr:y>0.83573</cdr:y>
    </cdr:from>
    <cdr:to>
      <cdr:x>0.94677</cdr:x>
      <cdr:y>0.87998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86003" y="3996655"/>
          <a:ext cx="34004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PE" sz="1100"/>
            <a:t>2010</a:t>
          </a:r>
          <a:r>
            <a:rPr lang="es-PE" sz="1100" baseline="0"/>
            <a:t>                                                                               2011</a:t>
          </a:r>
          <a:endParaRPr lang="es-P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1181100</xdr:colOff>
      <xdr:row>59</xdr:row>
      <xdr:rowOff>152400</xdr:rowOff>
    </xdr:from>
    <xdr:to>
      <xdr:col>11</xdr:col>
      <xdr:colOff>19050</xdr:colOff>
      <xdr:row>78</xdr:row>
      <xdr:rowOff>57150</xdr:rowOff>
    </xdr:to>
    <xdr:graphicFrame macro="">
      <xdr:nvGraphicFramePr>
        <xdr:cNvPr id="2692113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46</xdr:row>
          <xdr:rowOff>57150</xdr:rowOff>
        </xdr:from>
        <xdr:to>
          <xdr:col>13</xdr:col>
          <xdr:colOff>485775</xdr:colOff>
          <xdr:row>109</xdr:row>
          <xdr:rowOff>57150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49</xdr:row>
      <xdr:rowOff>95250</xdr:rowOff>
    </xdr:from>
    <xdr:to>
      <xdr:col>12</xdr:col>
      <xdr:colOff>104775</xdr:colOff>
      <xdr:row>69</xdr:row>
      <xdr:rowOff>123825</xdr:rowOff>
    </xdr:to>
    <xdr:graphicFrame macro="">
      <xdr:nvGraphicFramePr>
        <xdr:cNvPr id="270010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46</xdr:row>
          <xdr:rowOff>123825</xdr:rowOff>
        </xdr:from>
        <xdr:to>
          <xdr:col>15</xdr:col>
          <xdr:colOff>419100</xdr:colOff>
          <xdr:row>68</xdr:row>
          <xdr:rowOff>171450</xdr:rowOff>
        </xdr:to>
        <xdr:sp macro="" textlink="">
          <xdr:nvSpPr>
            <xdr:cNvPr id="113665" name="Object 1" hidden="1">
              <a:extLst>
                <a:ext uri="{63B3BB69-23CF-44E3-9099-C40C66FF867C}">
                  <a14:compatExt spid="_x0000_s113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21</xdr:row>
      <xdr:rowOff>19050</xdr:rowOff>
    </xdr:from>
    <xdr:to>
      <xdr:col>12</xdr:col>
      <xdr:colOff>609600</xdr:colOff>
      <xdr:row>31</xdr:row>
      <xdr:rowOff>76200</xdr:rowOff>
    </xdr:to>
    <xdr:sp macro="" textlink="">
      <xdr:nvSpPr>
        <xdr:cNvPr id="31168721" name="Picture 2"/>
        <xdr:cNvSpPr>
          <a:spLocks noChangeAspect="1" noChangeArrowheads="1"/>
        </xdr:cNvSpPr>
      </xdr:nvSpPr>
      <xdr:spPr bwMode="auto">
        <a:xfrm>
          <a:off x="5514975" y="1876425"/>
          <a:ext cx="24003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187</xdr:row>
      <xdr:rowOff>2721</xdr:rowOff>
    </xdr:from>
    <xdr:to>
      <xdr:col>15</xdr:col>
      <xdr:colOff>152400</xdr:colOff>
      <xdr:row>207</xdr:row>
      <xdr:rowOff>69397</xdr:rowOff>
    </xdr:to>
    <xdr:graphicFrame macro="">
      <xdr:nvGraphicFramePr>
        <xdr:cNvPr id="31168723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1495424</xdr:colOff>
      <xdr:row>231</xdr:row>
      <xdr:rowOff>70758</xdr:rowOff>
    </xdr:from>
    <xdr:to>
      <xdr:col>19</xdr:col>
      <xdr:colOff>694764</xdr:colOff>
      <xdr:row>259</xdr:row>
      <xdr:rowOff>80283</xdr:rowOff>
    </xdr:to>
    <xdr:graphicFrame macro="">
      <xdr:nvGraphicFramePr>
        <xdr:cNvPr id="3116872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435428</xdr:colOff>
      <xdr:row>277</xdr:row>
      <xdr:rowOff>31297</xdr:rowOff>
    </xdr:from>
    <xdr:to>
      <xdr:col>18</xdr:col>
      <xdr:colOff>443591</xdr:colOff>
      <xdr:row>303</xdr:row>
      <xdr:rowOff>122465</xdr:rowOff>
    </xdr:to>
    <xdr:graphicFrame macro="">
      <xdr:nvGraphicFramePr>
        <xdr:cNvPr id="3116872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276565</xdr:colOff>
      <xdr:row>327</xdr:row>
      <xdr:rowOff>117701</xdr:rowOff>
    </xdr:from>
    <xdr:to>
      <xdr:col>18</xdr:col>
      <xdr:colOff>88447</xdr:colOff>
      <xdr:row>349</xdr:row>
      <xdr:rowOff>122464</xdr:rowOff>
    </xdr:to>
    <xdr:graphicFrame macro="">
      <xdr:nvGraphicFramePr>
        <xdr:cNvPr id="3116872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167708</xdr:colOff>
      <xdr:row>395</xdr:row>
      <xdr:rowOff>39121</xdr:rowOff>
    </xdr:from>
    <xdr:to>
      <xdr:col>18</xdr:col>
      <xdr:colOff>96271</xdr:colOff>
      <xdr:row>415</xdr:row>
      <xdr:rowOff>163286</xdr:rowOff>
    </xdr:to>
    <xdr:graphicFrame macro="">
      <xdr:nvGraphicFramePr>
        <xdr:cNvPr id="3116872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1464469</xdr:colOff>
      <xdr:row>452</xdr:row>
      <xdr:rowOff>156814</xdr:rowOff>
    </xdr:from>
    <xdr:to>
      <xdr:col>18</xdr:col>
      <xdr:colOff>445294</xdr:colOff>
      <xdr:row>476</xdr:row>
      <xdr:rowOff>31629</xdr:rowOff>
    </xdr:to>
    <xdr:graphicFrame macro="">
      <xdr:nvGraphicFramePr>
        <xdr:cNvPr id="31168729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387804</xdr:colOff>
      <xdr:row>153</xdr:row>
      <xdr:rowOff>118382</xdr:rowOff>
    </xdr:from>
    <xdr:to>
      <xdr:col>16</xdr:col>
      <xdr:colOff>216354</xdr:colOff>
      <xdr:row>174</xdr:row>
      <xdr:rowOff>103415</xdr:rowOff>
    </xdr:to>
    <xdr:graphicFrame macro="">
      <xdr:nvGraphicFramePr>
        <xdr:cNvPr id="31168730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219075</xdr:colOff>
      <xdr:row>120</xdr:row>
      <xdr:rowOff>95250</xdr:rowOff>
    </xdr:from>
    <xdr:to>
      <xdr:col>20</xdr:col>
      <xdr:colOff>47625</xdr:colOff>
      <xdr:row>142</xdr:row>
      <xdr:rowOff>104775</xdr:rowOff>
    </xdr:to>
    <xdr:graphicFrame macro="">
      <xdr:nvGraphicFramePr>
        <xdr:cNvPr id="31168731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409575</xdr:colOff>
      <xdr:row>120</xdr:row>
      <xdr:rowOff>104775</xdr:rowOff>
    </xdr:from>
    <xdr:to>
      <xdr:col>9</xdr:col>
      <xdr:colOff>333375</xdr:colOff>
      <xdr:row>142</xdr:row>
      <xdr:rowOff>104775</xdr:rowOff>
    </xdr:to>
    <xdr:graphicFrame macro="">
      <xdr:nvGraphicFramePr>
        <xdr:cNvPr id="31168732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1445419</xdr:colOff>
      <xdr:row>477</xdr:row>
      <xdr:rowOff>69728</xdr:rowOff>
    </xdr:from>
    <xdr:to>
      <xdr:col>18</xdr:col>
      <xdr:colOff>416719</xdr:colOff>
      <xdr:row>503</xdr:row>
      <xdr:rowOff>12578</xdr:rowOff>
    </xdr:to>
    <xdr:graphicFrame macro="">
      <xdr:nvGraphicFramePr>
        <xdr:cNvPr id="31168733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1452563</xdr:colOff>
      <xdr:row>504</xdr:row>
      <xdr:rowOff>36390</xdr:rowOff>
    </xdr:from>
    <xdr:to>
      <xdr:col>18</xdr:col>
      <xdr:colOff>481013</xdr:colOff>
      <xdr:row>535</xdr:row>
      <xdr:rowOff>68028</xdr:rowOff>
    </xdr:to>
    <xdr:graphicFrame macro="">
      <xdr:nvGraphicFramePr>
        <xdr:cNvPr id="31168734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107836</xdr:colOff>
      <xdr:row>364</xdr:row>
      <xdr:rowOff>68036</xdr:rowOff>
    </xdr:from>
    <xdr:to>
      <xdr:col>18</xdr:col>
      <xdr:colOff>266021</xdr:colOff>
      <xdr:row>377</xdr:row>
      <xdr:rowOff>52725</xdr:rowOff>
    </xdr:to>
    <xdr:graphicFrame macro="">
      <xdr:nvGraphicFramePr>
        <xdr:cNvPr id="3116873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1056409</xdr:colOff>
      <xdr:row>24</xdr:row>
      <xdr:rowOff>0</xdr:rowOff>
    </xdr:from>
    <xdr:to>
      <xdr:col>17</xdr:col>
      <xdr:colOff>512083</xdr:colOff>
      <xdr:row>56</xdr:row>
      <xdr:rowOff>96412</xdr:rowOff>
    </xdr:to>
    <xdr:pic>
      <xdr:nvPicPr>
        <xdr:cNvPr id="17" name="16 Imagen" descr="CSJJU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56409" y="2788227"/>
          <a:ext cx="10397264" cy="5499685"/>
        </a:xfrm>
        <a:prstGeom prst="rect">
          <a:avLst/>
        </a:prstGeom>
      </xdr:spPr>
    </xdr:pic>
    <xdr:clientData/>
  </xdr:twoCellAnchor>
  <xdr:twoCellAnchor>
    <xdr:from>
      <xdr:col>0</xdr:col>
      <xdr:colOff>432955</xdr:colOff>
      <xdr:row>93</xdr:row>
      <xdr:rowOff>17318</xdr:rowOff>
    </xdr:from>
    <xdr:to>
      <xdr:col>20</xdr:col>
      <xdr:colOff>779318</xdr:colOff>
      <xdr:row>98</xdr:row>
      <xdr:rowOff>164109</xdr:rowOff>
    </xdr:to>
    <xdr:grpSp>
      <xdr:nvGrpSpPr>
        <xdr:cNvPr id="18" name="17 Grupo"/>
        <xdr:cNvGrpSpPr/>
      </xdr:nvGrpSpPr>
      <xdr:grpSpPr>
        <a:xfrm>
          <a:off x="432955" y="17597747"/>
          <a:ext cx="13518077" cy="963219"/>
          <a:chOff x="15875" y="32385000"/>
          <a:chExt cx="11953875" cy="889000"/>
        </a:xfrm>
      </xdr:grpSpPr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3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3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0.13425</cdr:x>
      <cdr:y>0.85509</cdr:y>
    </cdr:from>
    <cdr:to>
      <cdr:x>0.28869</cdr:x>
      <cdr:y>0.99181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42950" y="2524124"/>
          <a:ext cx="9144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1100"/>
            <a:t>1ra Sala Laboral</a:t>
          </a:r>
        </a:p>
      </cdr:txBody>
    </cdr:sp>
  </cdr:relSizeAnchor>
  <cdr:relSizeAnchor xmlns:cdr="http://schemas.openxmlformats.org/drawingml/2006/chartDrawing">
    <cdr:from>
      <cdr:x>0.59359</cdr:x>
      <cdr:y>0.85317</cdr:y>
    </cdr:from>
    <cdr:to>
      <cdr:x>0.75096</cdr:x>
      <cdr:y>0.9894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441700" y="2517775"/>
          <a:ext cx="9144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100"/>
            <a:t>2da Sala Laboral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187</xdr:row>
      <xdr:rowOff>9525</xdr:rowOff>
    </xdr:from>
    <xdr:to>
      <xdr:col>22</xdr:col>
      <xdr:colOff>314325</xdr:colOff>
      <xdr:row>209</xdr:row>
      <xdr:rowOff>38100</xdr:rowOff>
    </xdr:to>
    <xdr:graphicFrame macro="">
      <xdr:nvGraphicFramePr>
        <xdr:cNvPr id="2966414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248</xdr:row>
      <xdr:rowOff>76200</xdr:rowOff>
    </xdr:from>
    <xdr:to>
      <xdr:col>11</xdr:col>
      <xdr:colOff>238125</xdr:colOff>
      <xdr:row>263</xdr:row>
      <xdr:rowOff>57150</xdr:rowOff>
    </xdr:to>
    <xdr:graphicFrame macro="">
      <xdr:nvGraphicFramePr>
        <xdr:cNvPr id="2966414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83344</xdr:colOff>
      <xdr:row>287</xdr:row>
      <xdr:rowOff>4762</xdr:rowOff>
    </xdr:from>
    <xdr:to>
      <xdr:col>12</xdr:col>
      <xdr:colOff>416719</xdr:colOff>
      <xdr:row>300</xdr:row>
      <xdr:rowOff>35717</xdr:rowOff>
    </xdr:to>
    <xdr:graphicFrame macro="">
      <xdr:nvGraphicFramePr>
        <xdr:cNvPr id="2966414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140</xdr:row>
      <xdr:rowOff>57150</xdr:rowOff>
    </xdr:from>
    <xdr:to>
      <xdr:col>12</xdr:col>
      <xdr:colOff>285750</xdr:colOff>
      <xdr:row>158</xdr:row>
      <xdr:rowOff>19050</xdr:rowOff>
    </xdr:to>
    <xdr:graphicFrame macro="">
      <xdr:nvGraphicFramePr>
        <xdr:cNvPr id="2966414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933450</xdr:colOff>
      <xdr:row>140</xdr:row>
      <xdr:rowOff>76200</xdr:rowOff>
    </xdr:from>
    <xdr:to>
      <xdr:col>22</xdr:col>
      <xdr:colOff>133350</xdr:colOff>
      <xdr:row>158</xdr:row>
      <xdr:rowOff>133350</xdr:rowOff>
    </xdr:to>
    <xdr:graphicFrame macro="">
      <xdr:nvGraphicFramePr>
        <xdr:cNvPr id="29664146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266700</xdr:colOff>
      <xdr:row>212</xdr:row>
      <xdr:rowOff>28575</xdr:rowOff>
    </xdr:from>
    <xdr:to>
      <xdr:col>22</xdr:col>
      <xdr:colOff>571500</xdr:colOff>
      <xdr:row>231</xdr:row>
      <xdr:rowOff>95250</xdr:rowOff>
    </xdr:to>
    <xdr:graphicFrame macro="">
      <xdr:nvGraphicFramePr>
        <xdr:cNvPr id="2966414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76200</xdr:colOff>
      <xdr:row>248</xdr:row>
      <xdr:rowOff>28575</xdr:rowOff>
    </xdr:from>
    <xdr:to>
      <xdr:col>20</xdr:col>
      <xdr:colOff>733425</xdr:colOff>
      <xdr:row>262</xdr:row>
      <xdr:rowOff>152400</xdr:rowOff>
    </xdr:to>
    <xdr:graphicFrame macro="">
      <xdr:nvGraphicFramePr>
        <xdr:cNvPr id="2966414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616744</xdr:colOff>
      <xdr:row>287</xdr:row>
      <xdr:rowOff>14287</xdr:rowOff>
    </xdr:from>
    <xdr:to>
      <xdr:col>22</xdr:col>
      <xdr:colOff>550069</xdr:colOff>
      <xdr:row>301</xdr:row>
      <xdr:rowOff>11905</xdr:rowOff>
    </xdr:to>
    <xdr:graphicFrame macro="">
      <xdr:nvGraphicFramePr>
        <xdr:cNvPr id="29664149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635794</xdr:colOff>
      <xdr:row>331</xdr:row>
      <xdr:rowOff>38100</xdr:rowOff>
    </xdr:from>
    <xdr:to>
      <xdr:col>22</xdr:col>
      <xdr:colOff>559594</xdr:colOff>
      <xdr:row>343</xdr:row>
      <xdr:rowOff>90487</xdr:rowOff>
    </xdr:to>
    <xdr:graphicFrame macro="">
      <xdr:nvGraphicFramePr>
        <xdr:cNvPr id="29664150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76200</xdr:colOff>
      <xdr:row>26</xdr:row>
      <xdr:rowOff>19050</xdr:rowOff>
    </xdr:from>
    <xdr:to>
      <xdr:col>12</xdr:col>
      <xdr:colOff>609600</xdr:colOff>
      <xdr:row>36</xdr:row>
      <xdr:rowOff>76200</xdr:rowOff>
    </xdr:to>
    <xdr:sp macro="" textlink="">
      <xdr:nvSpPr>
        <xdr:cNvPr id="29664152" name="Picture 2"/>
        <xdr:cNvSpPr>
          <a:spLocks noChangeAspect="1" noChangeArrowheads="1"/>
        </xdr:cNvSpPr>
      </xdr:nvSpPr>
      <xdr:spPr bwMode="auto">
        <a:xfrm>
          <a:off x="4391025" y="1876425"/>
          <a:ext cx="20669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73819</xdr:colOff>
      <xdr:row>331</xdr:row>
      <xdr:rowOff>38100</xdr:rowOff>
    </xdr:from>
    <xdr:to>
      <xdr:col>12</xdr:col>
      <xdr:colOff>416719</xdr:colOff>
      <xdr:row>343</xdr:row>
      <xdr:rowOff>90487</xdr:rowOff>
    </xdr:to>
    <xdr:graphicFrame macro="">
      <xdr:nvGraphicFramePr>
        <xdr:cNvPr id="29664154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898072</xdr:colOff>
      <xdr:row>36</xdr:row>
      <xdr:rowOff>40822</xdr:rowOff>
    </xdr:from>
    <xdr:to>
      <xdr:col>18</xdr:col>
      <xdr:colOff>556617</xdr:colOff>
      <xdr:row>67</xdr:row>
      <xdr:rowOff>102015</xdr:rowOff>
    </xdr:to>
    <xdr:pic>
      <xdr:nvPicPr>
        <xdr:cNvPr id="15" name="14 Imagen" descr="CSJJU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8072" y="4041322"/>
          <a:ext cx="10375871" cy="553126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98</xdr:row>
      <xdr:rowOff>0</xdr:rowOff>
    </xdr:from>
    <xdr:to>
      <xdr:col>22</xdr:col>
      <xdr:colOff>25359</xdr:colOff>
      <xdr:row>103</xdr:row>
      <xdr:rowOff>109680</xdr:rowOff>
    </xdr:to>
    <xdr:grpSp>
      <xdr:nvGrpSpPr>
        <xdr:cNvPr id="16" name="15 Grupo"/>
        <xdr:cNvGrpSpPr/>
      </xdr:nvGrpSpPr>
      <xdr:grpSpPr>
        <a:xfrm>
          <a:off x="95250" y="18704719"/>
          <a:ext cx="13788984" cy="943117"/>
          <a:chOff x="15875" y="32385000"/>
          <a:chExt cx="11953875" cy="889000"/>
        </a:xfrm>
      </xdr:grpSpPr>
      <xdr:pic>
        <xdr:nvPicPr>
          <xdr:cNvPr id="1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1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2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2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2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8</xdr:row>
      <xdr:rowOff>19050</xdr:rowOff>
    </xdr:from>
    <xdr:to>
      <xdr:col>12</xdr:col>
      <xdr:colOff>609600</xdr:colOff>
      <xdr:row>18</xdr:row>
      <xdr:rowOff>76200</xdr:rowOff>
    </xdr:to>
    <xdr:sp macro="" textlink="">
      <xdr:nvSpPr>
        <xdr:cNvPr id="4" name="Picture 2"/>
        <xdr:cNvSpPr>
          <a:spLocks noChangeAspect="1" noChangeArrowheads="1"/>
        </xdr:cNvSpPr>
      </xdr:nvSpPr>
      <xdr:spPr bwMode="auto">
        <a:xfrm>
          <a:off x="4391025" y="1876425"/>
          <a:ext cx="20669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146957</xdr:colOff>
      <xdr:row>127</xdr:row>
      <xdr:rowOff>91168</xdr:rowOff>
    </xdr:from>
    <xdr:to>
      <xdr:col>18</xdr:col>
      <xdr:colOff>423182</xdr:colOff>
      <xdr:row>153</xdr:row>
      <xdr:rowOff>13607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17</xdr:row>
      <xdr:rowOff>63500</xdr:rowOff>
    </xdr:from>
    <xdr:to>
      <xdr:col>19</xdr:col>
      <xdr:colOff>223341</xdr:colOff>
      <xdr:row>49</xdr:row>
      <xdr:rowOff>102015</xdr:rowOff>
    </xdr:to>
    <xdr:pic>
      <xdr:nvPicPr>
        <xdr:cNvPr id="7" name="6 Imagen" descr="CSJJU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3540125"/>
          <a:ext cx="10375871" cy="5531265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76</xdr:row>
      <xdr:rowOff>95250</xdr:rowOff>
    </xdr:from>
    <xdr:to>
      <xdr:col>21</xdr:col>
      <xdr:colOff>129680</xdr:colOff>
      <xdr:row>82</xdr:row>
      <xdr:rowOff>68859</xdr:rowOff>
    </xdr:to>
    <xdr:grpSp>
      <xdr:nvGrpSpPr>
        <xdr:cNvPr id="8" name="7 Grupo"/>
        <xdr:cNvGrpSpPr/>
      </xdr:nvGrpSpPr>
      <xdr:grpSpPr>
        <a:xfrm>
          <a:off x="460375" y="14777357"/>
          <a:ext cx="13113162" cy="953323"/>
          <a:chOff x="15875" y="32385000"/>
          <a:chExt cx="11953875" cy="889000"/>
        </a:xfrm>
      </xdr:grpSpPr>
      <xdr:pic>
        <xdr:nvPicPr>
          <xdr:cNvPr id="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5875" y="32416750"/>
            <a:ext cx="946177" cy="857250"/>
          </a:xfrm>
          <a:prstGeom prst="rect">
            <a:avLst/>
          </a:prstGeom>
          <a:noFill/>
        </xdr:spPr>
      </xdr:pic>
      <xdr:pic>
        <xdr:nvPicPr>
          <xdr:cNvPr id="1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2356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853703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2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276139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3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3665872" y="32410400"/>
            <a:ext cx="946177" cy="857250"/>
          </a:xfrm>
          <a:prstGeom prst="rect">
            <a:avLst/>
          </a:prstGeom>
          <a:noFill/>
        </xdr:spPr>
      </xdr:pic>
      <xdr:pic>
        <xdr:nvPicPr>
          <xdr:cNvPr id="14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457356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5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5503701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6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6411389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17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7331907" y="32404050"/>
            <a:ext cx="946177" cy="857250"/>
          </a:xfrm>
          <a:prstGeom prst="rect">
            <a:avLst/>
          </a:prstGeom>
          <a:noFill/>
        </xdr:spPr>
      </xdr:pic>
      <xdr:pic>
        <xdr:nvPicPr>
          <xdr:cNvPr id="18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823959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19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9169735" y="32397700"/>
            <a:ext cx="946177" cy="857250"/>
          </a:xfrm>
          <a:prstGeom prst="rect">
            <a:avLst/>
          </a:prstGeom>
          <a:noFill/>
        </xdr:spPr>
      </xdr:pic>
      <xdr:pic>
        <xdr:nvPicPr>
          <xdr:cNvPr id="20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0077423" y="32391350"/>
            <a:ext cx="946177" cy="857250"/>
          </a:xfrm>
          <a:prstGeom prst="rect">
            <a:avLst/>
          </a:prstGeom>
          <a:noFill/>
        </xdr:spPr>
      </xdr:pic>
      <xdr:pic>
        <xdr:nvPicPr>
          <xdr:cNvPr id="21" name="Picture 1" descr="Resultado de imagen para poder judic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l="11785" t="13514" r="10957" b="13513"/>
          <a:stretch>
            <a:fillRect/>
          </a:stretch>
        </xdr:blipFill>
        <xdr:spPr bwMode="auto">
          <a:xfrm>
            <a:off x="11023573" y="32385000"/>
            <a:ext cx="946177" cy="8572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0.06413</cdr:x>
      <cdr:y>0.01823</cdr:y>
    </cdr:from>
    <cdr:to>
      <cdr:x>0.975</cdr:x>
      <cdr:y>0.21094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61976" y="66675"/>
          <a:ext cx="798195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 rtl="0"/>
          <a:r>
            <a:rPr lang="es-PE" sz="1100" b="1" i="0" baseline="0">
              <a:latin typeface="+mn-lt"/>
              <a:ea typeface="+mn-ea"/>
              <a:cs typeface="+mn-cs"/>
            </a:rPr>
            <a:t>JUZGADOS   SUBESPECIALIZADOS EN VIOLENCIA  CONTRA   LAS   MUJERES   E    INTEGRANTES DEL GRUPO   FAMILIAR</a:t>
          </a:r>
          <a:endParaRPr lang="es-ES"/>
        </a:p>
        <a:p xmlns:a="http://schemas.openxmlformats.org/drawingml/2006/main">
          <a:pPr algn="ctr" rtl="0"/>
          <a:r>
            <a:rPr lang="es-PE" sz="1100" b="1" i="0" baseline="0">
              <a:latin typeface="+mn-lt"/>
              <a:ea typeface="+mn-ea"/>
              <a:cs typeface="+mn-cs"/>
            </a:rPr>
            <a:t>CARGA  PROCESAL - EXPEDIENTES RESUELTOS - EN TRÁMITE   </a:t>
          </a:r>
          <a:endParaRPr lang="es-ES"/>
        </a:p>
        <a:p xmlns:a="http://schemas.openxmlformats.org/drawingml/2006/main">
          <a:pPr algn="ctr" rtl="0"/>
          <a:r>
            <a:rPr lang="es-PE" sz="1100" b="1" i="0" baseline="0">
              <a:latin typeface="+mn-lt"/>
              <a:ea typeface="+mn-ea"/>
              <a:cs typeface="+mn-cs"/>
            </a:rPr>
            <a:t>Periodo : ENERO  -  ABRIL  2019</a:t>
          </a:r>
          <a:endParaRPr lang="es-ES"/>
        </a:p>
        <a:p xmlns:a="http://schemas.openxmlformats.org/drawingml/2006/main">
          <a:pPr algn="ctr"/>
          <a:endParaRPr lang="es-ES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cumento_de_Microsoft_Word_97-20032.doc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Documento_de_Microsoft_Word_97-20034.doc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.gob.pe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www.pj.gob.pe/" TargetMode="External"/><Relationship Id="rId7" Type="http://schemas.openxmlformats.org/officeDocument/2006/relationships/hyperlink" Target="http://www.pj.gob.pe/" TargetMode="External"/><Relationship Id="rId12" Type="http://schemas.openxmlformats.org/officeDocument/2006/relationships/vmlDrawing" Target="../drawings/vmlDrawing4.vm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hyperlink" Target="http://www.pj.gob.pe/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://www.pj.gob.pe/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www.pj.gob.pe/" TargetMode="External"/><Relationship Id="rId9" Type="http://schemas.openxmlformats.org/officeDocument/2006/relationships/hyperlink" Target="http://www.pj.gob.pe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www.pj.gob.pe/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://www.pj.gob.pe/" TargetMode="External"/><Relationship Id="rId1" Type="http://schemas.openxmlformats.org/officeDocument/2006/relationships/hyperlink" Target="http://www.pj.gob.pe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pj.gob.p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j.gob.pe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S99"/>
  <sheetViews>
    <sheetView showGridLines="0" topLeftCell="A49" zoomScale="85" zoomScaleNormal="85" workbookViewId="0">
      <selection activeCell="H74" sqref="H74"/>
    </sheetView>
  </sheetViews>
  <sheetFormatPr baseColWidth="10" defaultRowHeight="12.75" x14ac:dyDescent="0.2"/>
  <cols>
    <col min="1" max="1" width="0.85546875" customWidth="1"/>
    <col min="2" max="2" width="25" customWidth="1"/>
    <col min="3" max="3" width="0.85546875" customWidth="1"/>
    <col min="4" max="4" width="13.42578125" bestFit="1" customWidth="1"/>
    <col min="5" max="5" width="9" customWidth="1"/>
    <col min="6" max="6" width="7" customWidth="1"/>
    <col min="7" max="7" width="0.85546875" customWidth="1"/>
    <col min="8" max="8" width="12.7109375" customWidth="1"/>
    <col min="9" max="9" width="12.7109375" bestFit="1" customWidth="1"/>
    <col min="10" max="10" width="12.28515625" bestFit="1" customWidth="1"/>
    <col min="11" max="11" width="6.42578125" customWidth="1"/>
    <col min="12" max="12" width="11.7109375" customWidth="1"/>
    <col min="13" max="13" width="12.5703125" bestFit="1" customWidth="1"/>
    <col min="14" max="14" width="7.140625" customWidth="1"/>
    <col min="15" max="15" width="12.7109375" bestFit="1" customWidth="1"/>
    <col min="16" max="16" width="29.28515625" style="9" customWidth="1"/>
  </cols>
  <sheetData>
    <row r="1" spans="2:16" ht="18" customHeight="1" x14ac:dyDescent="0.2"/>
    <row r="2" spans="2:16" ht="30" customHeight="1" x14ac:dyDescent="0.3">
      <c r="B2" s="1216" t="s">
        <v>76</v>
      </c>
      <c r="C2" s="1217"/>
      <c r="D2" s="1217"/>
      <c r="E2" s="1217"/>
      <c r="F2" s="1217"/>
      <c r="G2" s="1217"/>
      <c r="H2" s="1217"/>
      <c r="I2" s="1217"/>
      <c r="J2" s="1217"/>
      <c r="K2" s="1217"/>
      <c r="L2" s="1217"/>
      <c r="M2" s="1217"/>
      <c r="N2" s="1218"/>
    </row>
    <row r="3" spans="2:16" ht="30" customHeight="1" x14ac:dyDescent="0.2">
      <c r="B3" s="1219" t="s">
        <v>60</v>
      </c>
      <c r="C3" s="1220"/>
      <c r="D3" s="1220"/>
      <c r="E3" s="1220"/>
      <c r="F3" s="1220"/>
      <c r="G3" s="1220"/>
      <c r="H3" s="1220"/>
      <c r="I3" s="1220"/>
      <c r="J3" s="1220"/>
      <c r="K3" s="1220"/>
      <c r="L3" s="1220"/>
      <c r="M3" s="1220"/>
      <c r="N3" s="1221"/>
    </row>
    <row r="4" spans="2:16" ht="11.25" customHeight="1" x14ac:dyDescent="0.2">
      <c r="B4" s="137"/>
      <c r="C4" s="137"/>
      <c r="D4" s="138"/>
      <c r="E4" s="138"/>
      <c r="F4" s="139"/>
      <c r="G4" s="139"/>
      <c r="H4" s="138"/>
      <c r="I4" s="138"/>
      <c r="J4" s="138"/>
      <c r="K4" s="138"/>
      <c r="L4" s="138"/>
      <c r="M4" s="138"/>
      <c r="N4" s="139"/>
    </row>
    <row r="5" spans="2:16" ht="21" customHeight="1" x14ac:dyDescent="0.2">
      <c r="B5" s="1222" t="s">
        <v>77</v>
      </c>
      <c r="C5" s="140"/>
      <c r="D5" s="1223" t="s">
        <v>44</v>
      </c>
      <c r="E5" s="1224"/>
      <c r="F5" s="1225"/>
      <c r="G5" s="141"/>
      <c r="H5" s="1223" t="s">
        <v>56</v>
      </c>
      <c r="I5" s="1224"/>
      <c r="J5" s="1224"/>
      <c r="K5" s="1224"/>
      <c r="L5" s="1224"/>
      <c r="M5" s="1224"/>
      <c r="N5" s="1225"/>
    </row>
    <row r="6" spans="2:16" ht="32.25" customHeight="1" x14ac:dyDescent="0.2">
      <c r="B6" s="1222"/>
      <c r="C6" s="140"/>
      <c r="D6" s="1226" t="s">
        <v>57</v>
      </c>
      <c r="E6" s="1228" t="s">
        <v>97</v>
      </c>
      <c r="F6" s="1229"/>
      <c r="G6" s="45"/>
      <c r="H6" s="1226" t="s">
        <v>89</v>
      </c>
      <c r="I6" s="1230" t="s">
        <v>98</v>
      </c>
      <c r="J6" s="1230"/>
      <c r="K6" s="1230"/>
      <c r="L6" s="1230"/>
      <c r="M6" s="1230"/>
      <c r="N6" s="1230"/>
    </row>
    <row r="7" spans="2:16" ht="36" customHeight="1" x14ac:dyDescent="0.2">
      <c r="B7" s="1222"/>
      <c r="C7" s="140"/>
      <c r="D7" s="1227"/>
      <c r="E7" s="125" t="s">
        <v>96</v>
      </c>
      <c r="F7" s="126" t="s">
        <v>0</v>
      </c>
      <c r="G7" s="127"/>
      <c r="H7" s="1227"/>
      <c r="I7" s="128" t="s">
        <v>45</v>
      </c>
      <c r="J7" s="128" t="s">
        <v>58</v>
      </c>
      <c r="K7" s="128" t="s">
        <v>62</v>
      </c>
      <c r="L7" s="128" t="s">
        <v>32</v>
      </c>
      <c r="M7" s="128" t="s">
        <v>59</v>
      </c>
      <c r="N7" s="129" t="s">
        <v>0</v>
      </c>
    </row>
    <row r="8" spans="2:16" ht="5.25" customHeight="1" x14ac:dyDescent="0.2">
      <c r="B8" s="136"/>
      <c r="C8" s="142"/>
      <c r="D8" s="136"/>
      <c r="E8" s="143" t="s">
        <v>2</v>
      </c>
      <c r="F8" s="144"/>
      <c r="G8" s="145"/>
      <c r="H8" s="136"/>
      <c r="I8" s="143"/>
      <c r="J8" s="143"/>
      <c r="K8" s="143" t="s">
        <v>2</v>
      </c>
      <c r="L8" s="143"/>
      <c r="M8" s="143"/>
      <c r="N8" s="144"/>
    </row>
    <row r="9" spans="2:16" ht="21" customHeight="1" x14ac:dyDescent="0.2">
      <c r="B9" s="146" t="s">
        <v>1</v>
      </c>
      <c r="C9" s="137"/>
      <c r="D9" s="147">
        <f>+D11+D17</f>
        <v>1305434.8019999999</v>
      </c>
      <c r="E9" s="148">
        <f>+E11+E17</f>
        <v>713244.83364999993</v>
      </c>
      <c r="F9" s="149">
        <f>IF(E9&gt;0,E9/D9*100,0)</f>
        <v>54.636572623716518</v>
      </c>
      <c r="G9" s="150"/>
      <c r="H9" s="147">
        <f t="shared" ref="H9:M9" si="0">+H11+H17</f>
        <v>1334635.4950000001</v>
      </c>
      <c r="I9" s="151">
        <f t="shared" si="0"/>
        <v>676842.08280999993</v>
      </c>
      <c r="J9" s="152">
        <f t="shared" si="0"/>
        <v>53596.790309999997</v>
      </c>
      <c r="K9" s="152">
        <f t="shared" si="0"/>
        <v>450.62493999999998</v>
      </c>
      <c r="L9" s="153">
        <f t="shared" si="0"/>
        <v>1116.55178</v>
      </c>
      <c r="M9" s="153">
        <f t="shared" si="0"/>
        <v>732006.04984000011</v>
      </c>
      <c r="N9" s="149">
        <f>IF(M9&gt;0,+M9/H9*100,0)</f>
        <v>54.846889100607953</v>
      </c>
    </row>
    <row r="10" spans="2:16" ht="6.75" customHeight="1" x14ac:dyDescent="0.2">
      <c r="B10" s="136"/>
      <c r="C10" s="142"/>
      <c r="D10" s="136"/>
      <c r="E10" s="142"/>
      <c r="F10" s="145"/>
      <c r="G10" s="145"/>
      <c r="H10" s="136"/>
      <c r="I10" s="142"/>
      <c r="J10" s="142"/>
      <c r="K10" s="142"/>
      <c r="L10" s="142"/>
      <c r="M10" s="142"/>
      <c r="N10" s="145"/>
    </row>
    <row r="11" spans="2:16" s="17" customFormat="1" ht="20.25" customHeight="1" x14ac:dyDescent="0.2">
      <c r="B11" s="154" t="s">
        <v>3</v>
      </c>
      <c r="C11" s="155"/>
      <c r="D11" s="156">
        <f>SUM(D12:D16)</f>
        <v>1123308.6969999999</v>
      </c>
      <c r="E11" s="157">
        <f>SUM(E12:E16)</f>
        <v>688242.45294999995</v>
      </c>
      <c r="F11" s="158">
        <f>IF(E11&gt;0,E11/D11*100,0)</f>
        <v>61.269217872885392</v>
      </c>
      <c r="G11" s="150"/>
      <c r="H11" s="156">
        <f t="shared" ref="H11:M11" si="1">SUM(H12:H16)</f>
        <v>1278346.7760000001</v>
      </c>
      <c r="I11" s="159">
        <f t="shared" si="1"/>
        <v>672634.17780999991</v>
      </c>
      <c r="J11" s="160">
        <f t="shared" si="1"/>
        <v>53596.790309999997</v>
      </c>
      <c r="K11" s="160">
        <f t="shared" si="1"/>
        <v>0</v>
      </c>
      <c r="L11" s="161">
        <f t="shared" si="1"/>
        <v>1004.23278</v>
      </c>
      <c r="M11" s="156">
        <f t="shared" si="1"/>
        <v>727235.20090000005</v>
      </c>
      <c r="N11" s="162">
        <f>IF(M11&gt;0,+M11/H11*100,0)</f>
        <v>56.888726482774032</v>
      </c>
      <c r="O11"/>
      <c r="P11" s="22"/>
    </row>
    <row r="12" spans="2:16" s="17" customFormat="1" ht="17.25" customHeight="1" x14ac:dyDescent="0.2">
      <c r="B12" s="130" t="s">
        <v>68</v>
      </c>
      <c r="C12" s="163"/>
      <c r="D12" s="164">
        <v>732480.10499999998</v>
      </c>
      <c r="E12" s="165">
        <v>456891.17053</v>
      </c>
      <c r="F12" s="166">
        <f t="shared" ref="F12:F19" si="2">IF(E12&gt;0,E12/D12*100,0)</f>
        <v>62.375915388172899</v>
      </c>
      <c r="G12" s="167"/>
      <c r="H12" s="164">
        <v>789558.34299999999</v>
      </c>
      <c r="I12" s="168">
        <v>446363.61047999997</v>
      </c>
      <c r="J12" s="169">
        <v>36046.848899999997</v>
      </c>
      <c r="K12" s="169">
        <v>0</v>
      </c>
      <c r="L12" s="170">
        <v>0</v>
      </c>
      <c r="M12" s="170">
        <f>+I12+J12+K12+L12</f>
        <v>482410.45937999996</v>
      </c>
      <c r="N12" s="166">
        <f t="shared" ref="N12:N19" si="3">IF(M12&gt;0,+M12/H12*100,0)</f>
        <v>61.098772960467599</v>
      </c>
      <c r="O12"/>
      <c r="P12" s="22"/>
    </row>
    <row r="13" spans="2:16" s="17" customFormat="1" ht="17.25" customHeight="1" x14ac:dyDescent="0.2">
      <c r="B13" s="130" t="s">
        <v>67</v>
      </c>
      <c r="C13" s="171"/>
      <c r="D13" s="164">
        <v>120242.526</v>
      </c>
      <c r="E13" s="165">
        <v>80226.465909999999</v>
      </c>
      <c r="F13" s="166">
        <f t="shared" si="2"/>
        <v>66.720542705498389</v>
      </c>
      <c r="G13" s="167"/>
      <c r="H13" s="164">
        <v>121679.3</v>
      </c>
      <c r="I13" s="168">
        <v>80142.017170000006</v>
      </c>
      <c r="J13" s="169">
        <v>0</v>
      </c>
      <c r="K13" s="169">
        <v>0</v>
      </c>
      <c r="L13" s="170">
        <v>0</v>
      </c>
      <c r="M13" s="170">
        <f>+I13+J13+K13+L13</f>
        <v>80142.017170000006</v>
      </c>
      <c r="N13" s="166">
        <f t="shared" si="3"/>
        <v>65.86331214101331</v>
      </c>
      <c r="O13"/>
      <c r="P13" s="22"/>
    </row>
    <row r="14" spans="2:16" s="17" customFormat="1" ht="17.25" customHeight="1" x14ac:dyDescent="0.2">
      <c r="B14" s="130" t="s">
        <v>35</v>
      </c>
      <c r="C14" s="163"/>
      <c r="D14" s="172">
        <v>211913.77</v>
      </c>
      <c r="E14" s="173">
        <v>124675.99458</v>
      </c>
      <c r="F14" s="166">
        <f t="shared" si="2"/>
        <v>58.833361597974502</v>
      </c>
      <c r="G14" s="167"/>
      <c r="H14" s="172">
        <v>347521.76699999999</v>
      </c>
      <c r="I14" s="174">
        <v>133164.01827999999</v>
      </c>
      <c r="J14" s="169">
        <v>17549.941409999999</v>
      </c>
      <c r="K14" s="175">
        <v>0</v>
      </c>
      <c r="L14" s="176">
        <v>1004.23278</v>
      </c>
      <c r="M14" s="176">
        <f>+I14+J14+K14+L14</f>
        <v>151718.19246999998</v>
      </c>
      <c r="N14" s="166">
        <f t="shared" si="3"/>
        <v>43.65717686685219</v>
      </c>
      <c r="O14"/>
      <c r="P14" s="22"/>
    </row>
    <row r="15" spans="2:16" s="17" customFormat="1" ht="17.25" customHeight="1" x14ac:dyDescent="0.2">
      <c r="B15" s="132" t="s">
        <v>32</v>
      </c>
      <c r="C15" s="163"/>
      <c r="D15" s="164">
        <v>31121.08</v>
      </c>
      <c r="E15" s="165">
        <v>7634.5176899999997</v>
      </c>
      <c r="F15" s="166">
        <f t="shared" si="2"/>
        <v>24.531660501499303</v>
      </c>
      <c r="G15" s="167"/>
      <c r="H15" s="164">
        <v>0</v>
      </c>
      <c r="I15" s="168">
        <v>0</v>
      </c>
      <c r="J15" s="169">
        <v>0</v>
      </c>
      <c r="K15" s="169">
        <v>0</v>
      </c>
      <c r="L15" s="170">
        <v>0</v>
      </c>
      <c r="M15" s="170">
        <f>+I15+J15+K15+L15</f>
        <v>0</v>
      </c>
      <c r="N15" s="166">
        <f t="shared" si="3"/>
        <v>0</v>
      </c>
      <c r="O15"/>
      <c r="P15" s="22"/>
    </row>
    <row r="16" spans="2:16" s="17" customFormat="1" ht="17.25" customHeight="1" x14ac:dyDescent="0.2">
      <c r="B16" s="130" t="s">
        <v>36</v>
      </c>
      <c r="C16" s="163"/>
      <c r="D16" s="172">
        <v>27551.216</v>
      </c>
      <c r="E16" s="173">
        <v>18814.304240000001</v>
      </c>
      <c r="F16" s="166">
        <f t="shared" si="2"/>
        <v>68.288471332807958</v>
      </c>
      <c r="G16" s="167"/>
      <c r="H16" s="172">
        <v>19587.366000000002</v>
      </c>
      <c r="I16" s="174">
        <v>12964.53188</v>
      </c>
      <c r="J16" s="175">
        <v>0</v>
      </c>
      <c r="K16" s="175">
        <v>0</v>
      </c>
      <c r="L16" s="176">
        <v>0</v>
      </c>
      <c r="M16" s="176">
        <f>+I16+J16+K16+L16</f>
        <v>12964.53188</v>
      </c>
      <c r="N16" s="166">
        <f t="shared" si="3"/>
        <v>66.188235212432332</v>
      </c>
      <c r="O16"/>
      <c r="P16" s="22"/>
    </row>
    <row r="17" spans="2:16" s="17" customFormat="1" ht="20.25" customHeight="1" x14ac:dyDescent="0.2">
      <c r="B17" s="177" t="s">
        <v>4</v>
      </c>
      <c r="C17" s="155"/>
      <c r="D17" s="178">
        <f>SUM(D18:D19)</f>
        <v>182126.10499999998</v>
      </c>
      <c r="E17" s="179">
        <f>SUM(E18:E19)</f>
        <v>25002.380700000002</v>
      </c>
      <c r="F17" s="180">
        <f t="shared" si="2"/>
        <v>13.728059851716482</v>
      </c>
      <c r="G17" s="150"/>
      <c r="H17" s="178">
        <f t="shared" ref="H17:M17" si="4">SUM(H18:H19)</f>
        <v>56288.718999999997</v>
      </c>
      <c r="I17" s="181">
        <f t="shared" si="4"/>
        <v>4207.9049999999997</v>
      </c>
      <c r="J17" s="182">
        <f t="shared" si="4"/>
        <v>0</v>
      </c>
      <c r="K17" s="182">
        <f t="shared" si="4"/>
        <v>450.62493999999998</v>
      </c>
      <c r="L17" s="183">
        <f t="shared" si="4"/>
        <v>112.319</v>
      </c>
      <c r="M17" s="183">
        <f t="shared" si="4"/>
        <v>4770.8489399999999</v>
      </c>
      <c r="N17" s="180">
        <f t="shared" si="3"/>
        <v>8.4756750993036452</v>
      </c>
      <c r="O17"/>
      <c r="P17" s="22"/>
    </row>
    <row r="18" spans="2:16" s="17" customFormat="1" ht="17.25" customHeight="1" x14ac:dyDescent="0.2">
      <c r="B18" s="132" t="s">
        <v>32</v>
      </c>
      <c r="C18" s="163"/>
      <c r="D18" s="164">
        <v>110365.425</v>
      </c>
      <c r="E18" s="165">
        <v>16778.810600000001</v>
      </c>
      <c r="F18" s="166">
        <f t="shared" si="2"/>
        <v>15.202959260112486</v>
      </c>
      <c r="G18" s="167"/>
      <c r="H18" s="164">
        <v>0</v>
      </c>
      <c r="I18" s="168">
        <v>0</v>
      </c>
      <c r="J18" s="169">
        <v>0</v>
      </c>
      <c r="K18" s="169">
        <v>0</v>
      </c>
      <c r="L18" s="170">
        <v>0</v>
      </c>
      <c r="M18" s="170">
        <f>+I18+J18+K18+L18</f>
        <v>0</v>
      </c>
      <c r="N18" s="166">
        <f t="shared" si="3"/>
        <v>0</v>
      </c>
      <c r="O18"/>
      <c r="P18" s="22"/>
    </row>
    <row r="19" spans="2:16" s="17" customFormat="1" ht="17.25" customHeight="1" x14ac:dyDescent="0.2">
      <c r="B19" s="133" t="s">
        <v>69</v>
      </c>
      <c r="C19" s="163"/>
      <c r="D19" s="184">
        <v>71760.679999999993</v>
      </c>
      <c r="E19" s="185">
        <v>8223.5701000000008</v>
      </c>
      <c r="F19" s="186">
        <f t="shared" si="2"/>
        <v>11.459715961442955</v>
      </c>
      <c r="G19" s="167"/>
      <c r="H19" s="184">
        <v>56288.718999999997</v>
      </c>
      <c r="I19" s="187">
        <v>4207.9049999999997</v>
      </c>
      <c r="J19" s="188">
        <v>0</v>
      </c>
      <c r="K19" s="188">
        <v>450.62493999999998</v>
      </c>
      <c r="L19" s="189">
        <v>112.319</v>
      </c>
      <c r="M19" s="189">
        <f>+I19+J19+K19+L19</f>
        <v>4770.8489399999999</v>
      </c>
      <c r="N19" s="186">
        <f t="shared" si="3"/>
        <v>8.4756750993036452</v>
      </c>
      <c r="O19"/>
      <c r="P19" s="22"/>
    </row>
    <row r="20" spans="2:16" s="17" customFormat="1" ht="7.5" customHeight="1" x14ac:dyDescent="0.2">
      <c r="B20" s="131"/>
      <c r="C20" s="163"/>
      <c r="D20" s="196"/>
      <c r="E20" s="196"/>
      <c r="F20" s="167"/>
      <c r="G20" s="167"/>
      <c r="H20" s="196"/>
      <c r="I20" s="196"/>
      <c r="J20" s="196"/>
      <c r="K20" s="196"/>
      <c r="L20" s="196"/>
      <c r="M20" s="196"/>
      <c r="N20" s="167"/>
      <c r="O20"/>
      <c r="P20" s="22"/>
    </row>
    <row r="21" spans="2:16" x14ac:dyDescent="0.2">
      <c r="I21" s="121"/>
    </row>
    <row r="22" spans="2:16" ht="13.5" x14ac:dyDescent="0.25">
      <c r="B22" s="1231" t="s">
        <v>5</v>
      </c>
      <c r="C22" s="1231"/>
      <c r="D22" s="1231"/>
      <c r="E22" s="1231"/>
      <c r="F22" s="1231"/>
      <c r="G22" s="1231"/>
      <c r="H22" s="1231"/>
      <c r="I22" s="1231"/>
      <c r="J22" s="1231"/>
      <c r="K22" s="1231"/>
      <c r="L22" s="1231"/>
      <c r="M22" s="1231"/>
      <c r="N22" s="1231"/>
    </row>
    <row r="23" spans="2:16" x14ac:dyDescent="0.2">
      <c r="C23" s="2"/>
      <c r="G23" s="2"/>
      <c r="O23" s="17"/>
    </row>
    <row r="57" spans="2:13" x14ac:dyDescent="0.2">
      <c r="B57" s="1214"/>
      <c r="C57" s="1215"/>
      <c r="D57" s="1215"/>
      <c r="E57" s="1215"/>
      <c r="F57" s="1215"/>
      <c r="G57" s="1215"/>
      <c r="H57" s="1215"/>
      <c r="I57" s="1215"/>
      <c r="J57" s="1215"/>
      <c r="K57" s="1215"/>
      <c r="L57" s="1215"/>
      <c r="M57" s="1215"/>
    </row>
    <row r="80" spans="4:19" x14ac:dyDescent="0.2">
      <c r="D80" s="42" t="s">
        <v>79</v>
      </c>
      <c r="E80" s="134">
        <v>72.059905999999998</v>
      </c>
      <c r="H80" s="1214" t="s">
        <v>93</v>
      </c>
      <c r="I80" s="1215"/>
      <c r="J80" s="1215"/>
      <c r="K80" s="1215"/>
      <c r="L80" s="1215"/>
      <c r="M80" s="1215"/>
      <c r="N80" s="1215"/>
      <c r="O80" s="1215"/>
      <c r="P80" s="1215"/>
      <c r="Q80" s="1215"/>
      <c r="R80" s="1215"/>
      <c r="S80" s="1215"/>
    </row>
    <row r="81" spans="4:5" x14ac:dyDescent="0.2">
      <c r="D81" s="42" t="s">
        <v>80</v>
      </c>
      <c r="E81" s="134">
        <v>73.190010999999998</v>
      </c>
    </row>
    <row r="82" spans="4:5" x14ac:dyDescent="0.2">
      <c r="D82" s="42" t="s">
        <v>81</v>
      </c>
      <c r="E82" s="134">
        <v>88.855312999999995</v>
      </c>
    </row>
    <row r="83" spans="4:5" x14ac:dyDescent="0.2">
      <c r="D83" s="42" t="s">
        <v>82</v>
      </c>
      <c r="E83" s="134">
        <v>76.285433999999995</v>
      </c>
    </row>
    <row r="84" spans="4:5" x14ac:dyDescent="0.2">
      <c r="D84" s="42" t="s">
        <v>81</v>
      </c>
      <c r="E84" s="134">
        <v>79.872392000000005</v>
      </c>
    </row>
    <row r="85" spans="4:5" x14ac:dyDescent="0.2">
      <c r="D85" s="42" t="s">
        <v>83</v>
      </c>
      <c r="E85" s="134">
        <v>109.186836</v>
      </c>
    </row>
    <row r="86" spans="4:5" x14ac:dyDescent="0.2">
      <c r="D86" s="42" t="s">
        <v>83</v>
      </c>
      <c r="E86" s="134">
        <v>118.64699400000001</v>
      </c>
    </row>
    <row r="87" spans="4:5" x14ac:dyDescent="0.2">
      <c r="D87" s="42" t="s">
        <v>82</v>
      </c>
      <c r="E87" s="134">
        <v>95.262722999999994</v>
      </c>
    </row>
    <row r="88" spans="4:5" x14ac:dyDescent="0.2">
      <c r="D88" s="42" t="s">
        <v>84</v>
      </c>
      <c r="E88" s="134">
        <v>121.43264499999999</v>
      </c>
    </row>
    <row r="89" spans="4:5" x14ac:dyDescent="0.2">
      <c r="D89" s="42" t="s">
        <v>85</v>
      </c>
      <c r="E89" s="134">
        <v>199.150533</v>
      </c>
    </row>
    <row r="90" spans="4:5" x14ac:dyDescent="0.2">
      <c r="D90" s="42" t="s">
        <v>86</v>
      </c>
      <c r="E90" s="134">
        <v>77.710758999999996</v>
      </c>
    </row>
    <row r="91" spans="4:5" x14ac:dyDescent="0.2">
      <c r="D91" s="42" t="s">
        <v>87</v>
      </c>
      <c r="E91" s="134">
        <v>188.401284</v>
      </c>
    </row>
    <row r="92" spans="4:5" x14ac:dyDescent="0.2">
      <c r="D92" s="42" t="s">
        <v>79</v>
      </c>
      <c r="E92" s="135">
        <v>75.037952360000006</v>
      </c>
    </row>
    <row r="93" spans="4:5" x14ac:dyDescent="0.2">
      <c r="D93" s="42" t="s">
        <v>80</v>
      </c>
      <c r="E93" s="135">
        <v>76.858022450000007</v>
      </c>
    </row>
    <row r="94" spans="4:5" x14ac:dyDescent="0.2">
      <c r="D94" s="42" t="s">
        <v>81</v>
      </c>
      <c r="E94" s="135">
        <v>89.92422096</v>
      </c>
    </row>
    <row r="95" spans="4:5" x14ac:dyDescent="0.2">
      <c r="D95" s="42" t="s">
        <v>82</v>
      </c>
      <c r="E95" s="135">
        <v>102.47203928</v>
      </c>
    </row>
    <row r="96" spans="4:5" x14ac:dyDescent="0.2">
      <c r="D96" s="42" t="s">
        <v>81</v>
      </c>
      <c r="E96" s="135">
        <v>84.372476890000002</v>
      </c>
    </row>
    <row r="97" spans="4:5" x14ac:dyDescent="0.2">
      <c r="D97" s="42" t="s">
        <v>83</v>
      </c>
      <c r="E97" s="135">
        <v>88.91274353</v>
      </c>
    </row>
    <row r="98" spans="4:5" x14ac:dyDescent="0.2">
      <c r="D98" s="42" t="s">
        <v>83</v>
      </c>
      <c r="E98" s="135">
        <v>130.095</v>
      </c>
    </row>
    <row r="99" spans="4:5" x14ac:dyDescent="0.2">
      <c r="D99" s="42" t="s">
        <v>82</v>
      </c>
      <c r="E99" s="215">
        <v>84.34</v>
      </c>
    </row>
  </sheetData>
  <mergeCells count="12">
    <mergeCell ref="H80:S80"/>
    <mergeCell ref="B2:N2"/>
    <mergeCell ref="B3:N3"/>
    <mergeCell ref="B5:B7"/>
    <mergeCell ref="D5:F5"/>
    <mergeCell ref="H5:N5"/>
    <mergeCell ref="D6:D7"/>
    <mergeCell ref="E6:F6"/>
    <mergeCell ref="H6:H7"/>
    <mergeCell ref="I6:N6"/>
    <mergeCell ref="B22:N22"/>
    <mergeCell ref="B57:M57"/>
  </mergeCells>
  <printOptions horizontalCentered="1"/>
  <pageMargins left="0.55118110236220474" right="0.35433070866141736" top="0.9055118110236221" bottom="0.6692913385826772" header="0.31496062992125984" footer="0.31496062992125984"/>
  <pageSetup paperSize="9" scale="69" orientation="portrait" r:id="rId1"/>
  <headerFooter>
    <oddFooter>&amp;R&amp;13Pag. &amp;"Arial,Negrita" 03&amp;12</oddFooter>
  </headerFooter>
  <ignoredErrors>
    <ignoredError sqref="D5 H5" numberStoredAsText="1"/>
    <ignoredError sqref="M17" 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73729" r:id="rId4">
          <objectPr defaultSize="0" r:id="rId5">
            <anchor moveWithCells="1">
              <from>
                <xdr:col>12</xdr:col>
                <xdr:colOff>742950</xdr:colOff>
                <xdr:row>32</xdr:row>
                <xdr:rowOff>47625</xdr:rowOff>
              </from>
              <to>
                <xdr:col>13</xdr:col>
                <xdr:colOff>342900</xdr:colOff>
                <xdr:row>67</xdr:row>
                <xdr:rowOff>123825</xdr:rowOff>
              </to>
            </anchor>
          </objectPr>
        </oleObject>
      </mc:Choice>
      <mc:Fallback>
        <oleObject progId="Word.Document.8" shapeId="73729" r:id="rId4"/>
      </mc:Fallback>
    </mc:AlternateContent>
    <mc:AlternateContent xmlns:mc="http://schemas.openxmlformats.org/markup-compatibility/2006">
      <mc:Choice Requires="x14">
        <oleObject progId="Word.Document.8" shapeId="73731" r:id="rId6">
          <objectPr defaultSize="0" autoPict="0" r:id="rId7">
            <anchor moveWithCells="1">
              <from>
                <xdr:col>1</xdr:col>
                <xdr:colOff>114300</xdr:colOff>
                <xdr:row>57</xdr:row>
                <xdr:rowOff>85725</xdr:rowOff>
              </from>
              <to>
                <xdr:col>12</xdr:col>
                <xdr:colOff>828675</xdr:colOff>
                <xdr:row>71</xdr:row>
                <xdr:rowOff>133350</xdr:rowOff>
              </to>
            </anchor>
          </objectPr>
        </oleObject>
      </mc:Choice>
      <mc:Fallback>
        <oleObject progId="Word.Document.8" shapeId="7373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C4:V86"/>
  <sheetViews>
    <sheetView showGridLines="0" topLeftCell="A55" zoomScale="85" zoomScaleNormal="85" zoomScaleSheetLayoutView="100" workbookViewId="0">
      <selection activeCell="C5" sqref="C5:M5"/>
    </sheetView>
  </sheetViews>
  <sheetFormatPr baseColWidth="10" defaultRowHeight="12.75" x14ac:dyDescent="0.2"/>
  <cols>
    <col min="3" max="3" width="24.7109375" customWidth="1"/>
    <col min="4" max="4" width="0.85546875" style="1" customWidth="1"/>
    <col min="5" max="5" width="7.7109375" customWidth="1"/>
    <col min="6" max="6" width="11.7109375" customWidth="1"/>
    <col min="7" max="7" width="7.7109375" customWidth="1"/>
    <col min="8" max="8" width="10.140625" customWidth="1"/>
    <col min="9" max="9" width="0.85546875" customWidth="1"/>
    <col min="10" max="10" width="7.7109375" customWidth="1"/>
    <col min="11" max="11" width="11.7109375" customWidth="1"/>
    <col min="12" max="12" width="7.7109375" customWidth="1"/>
    <col min="13" max="13" width="8.7109375" customWidth="1"/>
    <col min="14" max="14" width="8.28515625" style="118" customWidth="1"/>
    <col min="15" max="15" width="11.42578125" style="118" customWidth="1"/>
    <col min="16" max="18" width="8" customWidth="1"/>
    <col min="19" max="19" width="7.42578125" customWidth="1"/>
  </cols>
  <sheetData>
    <row r="4" spans="3:22" ht="30" customHeight="1" x14ac:dyDescent="0.2">
      <c r="C4" s="1236" t="s">
        <v>107</v>
      </c>
      <c r="D4" s="1237"/>
      <c r="E4" s="1237"/>
      <c r="F4" s="1237"/>
      <c r="G4" s="1237"/>
      <c r="H4" s="1237"/>
      <c r="I4" s="1237"/>
      <c r="J4" s="1237"/>
      <c r="K4" s="1237"/>
      <c r="L4" s="1237"/>
      <c r="M4" s="1238"/>
    </row>
    <row r="5" spans="3:22" ht="20.100000000000001" customHeight="1" x14ac:dyDescent="0.2">
      <c r="C5" s="1241" t="s">
        <v>100</v>
      </c>
      <c r="D5" s="1242"/>
      <c r="E5" s="1242"/>
      <c r="F5" s="1242"/>
      <c r="G5" s="1242"/>
      <c r="H5" s="1242"/>
      <c r="I5" s="1242"/>
      <c r="J5" s="1242"/>
      <c r="K5" s="1242"/>
      <c r="L5" s="1242"/>
      <c r="M5" s="1243"/>
    </row>
    <row r="6" spans="3:22" s="2" customFormat="1" ht="5.0999999999999996" customHeight="1" x14ac:dyDescent="0.2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20"/>
      <c r="O6" s="120"/>
    </row>
    <row r="7" spans="3:22" ht="18" customHeight="1" x14ac:dyDescent="0.2">
      <c r="C7" s="1233" t="s">
        <v>46</v>
      </c>
      <c r="D7" s="18"/>
      <c r="E7" s="1244" t="s">
        <v>106</v>
      </c>
      <c r="F7" s="1245"/>
      <c r="G7" s="1245"/>
      <c r="H7" s="1246"/>
      <c r="I7" s="20"/>
      <c r="J7" s="1239" t="s">
        <v>105</v>
      </c>
      <c r="K7" s="1239"/>
      <c r="L7" s="1239"/>
      <c r="M7" s="1239"/>
    </row>
    <row r="8" spans="3:22" ht="42" customHeight="1" x14ac:dyDescent="0.2">
      <c r="C8" s="1234"/>
      <c r="D8" s="18"/>
      <c r="E8" s="1239" t="s">
        <v>92</v>
      </c>
      <c r="F8" s="1239"/>
      <c r="G8" s="1240" t="s">
        <v>103</v>
      </c>
      <c r="H8" s="1240"/>
      <c r="I8" s="21"/>
      <c r="J8" s="1240" t="s">
        <v>104</v>
      </c>
      <c r="K8" s="1240"/>
      <c r="L8" s="1239" t="s">
        <v>70</v>
      </c>
      <c r="M8" s="1239"/>
    </row>
    <row r="9" spans="3:22" ht="39.75" customHeight="1" x14ac:dyDescent="0.2">
      <c r="C9" s="1235"/>
      <c r="D9" s="18"/>
      <c r="E9" s="97" t="s">
        <v>71</v>
      </c>
      <c r="F9" s="97" t="s">
        <v>64</v>
      </c>
      <c r="G9" s="97" t="s">
        <v>71</v>
      </c>
      <c r="H9" s="97" t="s">
        <v>64</v>
      </c>
      <c r="I9" s="20"/>
      <c r="J9" s="97" t="s">
        <v>71</v>
      </c>
      <c r="K9" s="97" t="s">
        <v>64</v>
      </c>
      <c r="L9" s="97" t="s">
        <v>71</v>
      </c>
      <c r="M9" s="97" t="s">
        <v>63</v>
      </c>
    </row>
    <row r="10" spans="3:22" ht="5.0999999999999996" customHeight="1" x14ac:dyDescent="0.25">
      <c r="C10" s="6"/>
      <c r="D10" s="6"/>
      <c r="E10" s="34"/>
      <c r="F10" s="8"/>
      <c r="G10" s="34"/>
      <c r="H10" s="8"/>
      <c r="I10" s="8"/>
      <c r="J10" s="34"/>
      <c r="K10" s="8"/>
      <c r="L10" s="34"/>
      <c r="M10" s="8"/>
    </row>
    <row r="11" spans="3:22" ht="15" customHeight="1" x14ac:dyDescent="0.2">
      <c r="C11" s="97" t="s">
        <v>74</v>
      </c>
      <c r="D11" s="19"/>
      <c r="E11" s="113">
        <f>SUM(E13:E18)</f>
        <v>353</v>
      </c>
      <c r="F11" s="197">
        <f>SUM(F13:F18)</f>
        <v>152453.61496000001</v>
      </c>
      <c r="G11" s="113">
        <f>SUM(G13:G18)</f>
        <v>673</v>
      </c>
      <c r="H11" s="197">
        <f>SUM(H13:H18)</f>
        <v>294896.28509999998</v>
      </c>
      <c r="I11" s="35"/>
      <c r="J11" s="113">
        <f>SUM(J13:J18)</f>
        <v>0</v>
      </c>
      <c r="K11" s="197">
        <f>SUM(K13:K18)</f>
        <v>0</v>
      </c>
      <c r="L11" s="114">
        <f>+J11/G11*100</f>
        <v>0</v>
      </c>
      <c r="M11" s="96">
        <f>+K11/H11*100</f>
        <v>0</v>
      </c>
    </row>
    <row r="12" spans="3:22" ht="5.0999999999999996" customHeight="1" x14ac:dyDescent="0.25">
      <c r="C12" s="6"/>
      <c r="D12" s="6"/>
      <c r="E12" s="36"/>
      <c r="F12" s="37"/>
      <c r="G12" s="92"/>
      <c r="H12" s="93"/>
      <c r="I12" s="37"/>
      <c r="J12" s="36"/>
      <c r="K12" s="37"/>
      <c r="L12" s="34"/>
      <c r="M12" s="8"/>
    </row>
    <row r="13" spans="3:22" s="17" customFormat="1" ht="14.1" customHeight="1" x14ac:dyDescent="0.2">
      <c r="C13" s="221" t="s">
        <v>52</v>
      </c>
      <c r="D13" s="224">
        <v>172</v>
      </c>
      <c r="E13" s="198">
        <v>172</v>
      </c>
      <c r="F13" s="199">
        <v>5417.1653900000001</v>
      </c>
      <c r="G13" s="198">
        <v>272</v>
      </c>
      <c r="H13" s="199">
        <v>9723.4414800000013</v>
      </c>
      <c r="I13" s="38"/>
      <c r="J13" s="198"/>
      <c r="K13" s="199"/>
      <c r="L13" s="190">
        <f t="shared" ref="L13:M15" si="0">+J13/G13*100</f>
        <v>0</v>
      </c>
      <c r="M13" s="110">
        <f t="shared" si="0"/>
        <v>0</v>
      </c>
      <c r="N13" s="214"/>
      <c r="O13" s="118"/>
      <c r="P13"/>
      <c r="Q13"/>
      <c r="T13"/>
      <c r="U13"/>
      <c r="V13"/>
    </row>
    <row r="14" spans="3:22" s="17" customFormat="1" ht="14.1" customHeight="1" x14ac:dyDescent="0.2">
      <c r="C14" s="222" t="s">
        <v>53</v>
      </c>
      <c r="D14" s="224">
        <v>32</v>
      </c>
      <c r="E14" s="200">
        <v>32</v>
      </c>
      <c r="F14" s="201">
        <v>8985.3582900000001</v>
      </c>
      <c r="G14" s="200">
        <v>59</v>
      </c>
      <c r="H14" s="201">
        <v>16129.40876</v>
      </c>
      <c r="I14" s="38"/>
      <c r="J14" s="200"/>
      <c r="K14" s="201"/>
      <c r="L14" s="31">
        <f t="shared" si="0"/>
        <v>0</v>
      </c>
      <c r="M14" s="111">
        <f t="shared" si="0"/>
        <v>0</v>
      </c>
      <c r="N14" s="214"/>
      <c r="O14" s="118"/>
      <c r="P14"/>
      <c r="Q14"/>
      <c r="T14"/>
      <c r="U14"/>
      <c r="V14"/>
    </row>
    <row r="15" spans="3:22" s="17" customFormat="1" ht="14.1" customHeight="1" x14ac:dyDescent="0.2">
      <c r="C15" s="222" t="s">
        <v>54</v>
      </c>
      <c r="D15" s="224">
        <v>112</v>
      </c>
      <c r="E15" s="200">
        <v>112</v>
      </c>
      <c r="F15" s="201">
        <v>9898.7569000000003</v>
      </c>
      <c r="G15" s="200">
        <v>272</v>
      </c>
      <c r="H15" s="201">
        <v>24266.827590000001</v>
      </c>
      <c r="I15" s="38"/>
      <c r="J15" s="200"/>
      <c r="K15" s="201"/>
      <c r="L15" s="31">
        <f t="shared" si="0"/>
        <v>0</v>
      </c>
      <c r="M15" s="111">
        <f t="shared" si="0"/>
        <v>0</v>
      </c>
      <c r="N15" s="214"/>
      <c r="O15" s="118"/>
      <c r="P15"/>
      <c r="Q15"/>
      <c r="T15"/>
      <c r="U15"/>
      <c r="V15"/>
    </row>
    <row r="16" spans="3:22" s="17" customFormat="1" ht="14.1" customHeight="1" x14ac:dyDescent="0.2">
      <c r="C16" s="222" t="s">
        <v>14</v>
      </c>
      <c r="D16" s="224">
        <v>23</v>
      </c>
      <c r="E16" s="200">
        <v>23</v>
      </c>
      <c r="F16" s="201">
        <v>97993.911240000001</v>
      </c>
      <c r="G16" s="200">
        <v>32</v>
      </c>
      <c r="H16" s="201">
        <v>126168.88427999998</v>
      </c>
      <c r="I16" s="38"/>
      <c r="J16" s="200"/>
      <c r="K16" s="201"/>
      <c r="L16" s="31">
        <f>+J16/E16*100</f>
        <v>0</v>
      </c>
      <c r="M16" s="111">
        <f>+K16/H16*100</f>
        <v>0</v>
      </c>
      <c r="N16" s="214"/>
      <c r="O16" s="118"/>
      <c r="P16"/>
      <c r="Q16"/>
      <c r="T16"/>
      <c r="U16"/>
      <c r="V16"/>
    </row>
    <row r="17" spans="3:22" s="17" customFormat="1" ht="14.1" customHeight="1" x14ac:dyDescent="0.2">
      <c r="C17" s="222" t="s">
        <v>55</v>
      </c>
      <c r="D17" s="224"/>
      <c r="E17" s="200">
        <v>0</v>
      </c>
      <c r="F17" s="201">
        <v>0</v>
      </c>
      <c r="G17" s="200">
        <v>0</v>
      </c>
      <c r="H17" s="201">
        <v>0</v>
      </c>
      <c r="I17" s="38"/>
      <c r="J17" s="200"/>
      <c r="K17" s="201"/>
      <c r="L17" s="31">
        <f>IF(G17&gt;0,+J17/G17*100,0)</f>
        <v>0</v>
      </c>
      <c r="M17" s="111">
        <f>IF(H17&gt;0,+K17/H17*100,0)</f>
        <v>0</v>
      </c>
      <c r="N17" s="214"/>
      <c r="O17" s="118"/>
      <c r="P17"/>
      <c r="Q17"/>
      <c r="T17"/>
      <c r="U17"/>
      <c r="V17"/>
    </row>
    <row r="18" spans="3:22" s="17" customFormat="1" ht="14.1" customHeight="1" x14ac:dyDescent="0.2">
      <c r="C18" s="223" t="s">
        <v>13</v>
      </c>
      <c r="D18" s="224">
        <v>14</v>
      </c>
      <c r="E18" s="202">
        <v>14</v>
      </c>
      <c r="F18" s="203">
        <v>30158.423139999999</v>
      </c>
      <c r="G18" s="202">
        <v>38</v>
      </c>
      <c r="H18" s="203">
        <v>118607.72298999999</v>
      </c>
      <c r="I18" s="38"/>
      <c r="J18" s="202"/>
      <c r="K18" s="203"/>
      <c r="L18" s="32">
        <f>+J18/G18*100</f>
        <v>0</v>
      </c>
      <c r="M18" s="112">
        <f>+K18/H18*100</f>
        <v>0</v>
      </c>
      <c r="N18" s="214"/>
      <c r="O18" s="118"/>
      <c r="P18"/>
      <c r="Q18"/>
      <c r="T18"/>
      <c r="U18"/>
      <c r="V18"/>
    </row>
    <row r="19" spans="3:22" ht="5.0999999999999996" customHeight="1" x14ac:dyDescent="0.2">
      <c r="C19" s="7"/>
      <c r="D19" s="7"/>
      <c r="E19" s="37"/>
      <c r="F19" s="37"/>
      <c r="G19" s="37"/>
      <c r="H19" s="37"/>
      <c r="I19" s="37"/>
      <c r="J19" s="37"/>
      <c r="K19" s="37"/>
      <c r="L19" s="30"/>
      <c r="M19" s="30"/>
    </row>
    <row r="20" spans="3:22" ht="15" customHeight="1" x14ac:dyDescent="0.2">
      <c r="C20" s="98" t="s">
        <v>75</v>
      </c>
      <c r="D20" s="3"/>
      <c r="E20" s="204">
        <f>+E59+E22+E25</f>
        <v>353</v>
      </c>
      <c r="F20" s="205">
        <f>+F59+F22+F25</f>
        <v>152453.61496000001</v>
      </c>
      <c r="G20" s="204">
        <f>+G59+G22+G25</f>
        <v>673</v>
      </c>
      <c r="H20" s="205">
        <f>+H59+H22+H25</f>
        <v>294895.91810000007</v>
      </c>
      <c r="I20" s="39"/>
      <c r="J20" s="204">
        <f>+J22+J25</f>
        <v>0</v>
      </c>
      <c r="K20" s="205">
        <f>+K22+K25</f>
        <v>0</v>
      </c>
      <c r="L20" s="115">
        <f>IF(G20&gt;0,+J20/G20*100,0)</f>
        <v>0</v>
      </c>
      <c r="M20" s="218">
        <f>IF(H20&gt;0,+K20/H20*100,0)</f>
        <v>0</v>
      </c>
    </row>
    <row r="21" spans="3:22" ht="5.0999999999999996" customHeight="1" x14ac:dyDescent="0.2">
      <c r="C21" s="5"/>
      <c r="D21" s="225"/>
      <c r="E21" s="191"/>
      <c r="F21" s="191"/>
      <c r="G21" s="191"/>
      <c r="H21" s="191"/>
      <c r="I21" s="39"/>
      <c r="J21" s="191"/>
      <c r="K21" s="191"/>
      <c r="L21" s="5"/>
      <c r="M21" s="118"/>
    </row>
    <row r="22" spans="3:22" ht="14.1" customHeight="1" x14ac:dyDescent="0.2">
      <c r="C22" s="28" t="s">
        <v>65</v>
      </c>
      <c r="D22" s="13"/>
      <c r="E22" s="206">
        <f>+E23</f>
        <v>67</v>
      </c>
      <c r="F22" s="89">
        <f>+F23</f>
        <v>121118.90224</v>
      </c>
      <c r="G22" s="206">
        <f>+G23</f>
        <v>158</v>
      </c>
      <c r="H22" s="89">
        <f>+H23</f>
        <v>232342.88185000006</v>
      </c>
      <c r="I22" s="40"/>
      <c r="J22" s="206">
        <f>+J23</f>
        <v>0</v>
      </c>
      <c r="K22" s="89">
        <f>+K23</f>
        <v>0</v>
      </c>
      <c r="L22" s="193">
        <f>IF(G22&gt;0,+J22/G22*100,0)</f>
        <v>0</v>
      </c>
      <c r="M22" s="209">
        <f>IF(H22&gt;0,+K22/H22*100,0)</f>
        <v>0</v>
      </c>
      <c r="P22" s="77"/>
    </row>
    <row r="23" spans="3:22" s="17" customFormat="1" ht="14.1" customHeight="1" x14ac:dyDescent="0.2">
      <c r="C23" s="26" t="s">
        <v>66</v>
      </c>
      <c r="D23" s="4"/>
      <c r="E23" s="207">
        <v>67</v>
      </c>
      <c r="F23" s="91">
        <v>121118.90224</v>
      </c>
      <c r="G23" s="207">
        <v>158</v>
      </c>
      <c r="H23" s="91">
        <v>232342.88185000006</v>
      </c>
      <c r="I23" s="40"/>
      <c r="J23" s="207"/>
      <c r="K23" s="91"/>
      <c r="L23" s="194">
        <f>IF(G23&gt;0,+J23/G23*100,0)</f>
        <v>0</v>
      </c>
      <c r="M23" s="210">
        <f>IF(H23&gt;0,+K23/H23*100,0)</f>
        <v>0</v>
      </c>
      <c r="N23" s="214"/>
      <c r="O23" s="216"/>
      <c r="P23" s="77"/>
      <c r="Q23"/>
      <c r="R23"/>
      <c r="S23"/>
      <c r="T23"/>
      <c r="U23"/>
      <c r="V23"/>
    </row>
    <row r="24" spans="3:22" ht="5.0999999999999996" customHeight="1" x14ac:dyDescent="0.2">
      <c r="C24" s="29"/>
      <c r="D24" s="16"/>
      <c r="E24" s="94"/>
      <c r="F24" s="94"/>
      <c r="G24" s="94"/>
      <c r="H24" s="94"/>
      <c r="I24" s="40"/>
      <c r="J24" s="94"/>
      <c r="K24" s="94"/>
      <c r="L24" s="95"/>
      <c r="M24" s="95"/>
    </row>
    <row r="25" spans="3:22" ht="14.1" customHeight="1" x14ac:dyDescent="0.2">
      <c r="C25" s="28" t="s">
        <v>34</v>
      </c>
      <c r="D25" s="14"/>
      <c r="E25" s="206">
        <f>SUM(E26:E56)</f>
        <v>286</v>
      </c>
      <c r="F25" s="89">
        <f>SUM(F26:F56)</f>
        <v>31334.71272</v>
      </c>
      <c r="G25" s="206">
        <f>SUM(G26:G56)</f>
        <v>515</v>
      </c>
      <c r="H25" s="89">
        <f>SUM(H26:H56)</f>
        <v>62553.03624999999</v>
      </c>
      <c r="I25" s="40"/>
      <c r="J25" s="206">
        <f>SUM(J26:J56)</f>
        <v>0</v>
      </c>
      <c r="K25" s="89">
        <f>SUM(K26:K56)</f>
        <v>0</v>
      </c>
      <c r="L25" s="193">
        <f t="shared" ref="L25:M27" si="1">IF(G25&gt;0,+J25/G25*100,0)</f>
        <v>0</v>
      </c>
      <c r="M25" s="209">
        <f t="shared" si="1"/>
        <v>0</v>
      </c>
    </row>
    <row r="26" spans="3:22" s="17" customFormat="1" ht="14.1" customHeight="1" x14ac:dyDescent="0.2">
      <c r="C26" s="27" t="s">
        <v>15</v>
      </c>
      <c r="D26" s="12"/>
      <c r="E26" s="208">
        <v>15</v>
      </c>
      <c r="F26" s="90">
        <v>712.77260999999999</v>
      </c>
      <c r="G26" s="208">
        <v>17</v>
      </c>
      <c r="H26" s="90">
        <v>1081.95064</v>
      </c>
      <c r="I26" s="40"/>
      <c r="J26" s="208"/>
      <c r="K26" s="90"/>
      <c r="L26" s="195">
        <f t="shared" si="1"/>
        <v>0</v>
      </c>
      <c r="M26" s="211">
        <f t="shared" si="1"/>
        <v>0</v>
      </c>
      <c r="N26" s="118"/>
      <c r="O26" s="118">
        <v>286</v>
      </c>
      <c r="P26">
        <v>494</v>
      </c>
      <c r="Q26"/>
      <c r="R26"/>
      <c r="S26"/>
      <c r="T26"/>
      <c r="U26"/>
      <c r="V26"/>
    </row>
    <row r="27" spans="3:22" s="17" customFormat="1" ht="14.1" customHeight="1" x14ac:dyDescent="0.2">
      <c r="C27" s="23" t="s">
        <v>16</v>
      </c>
      <c r="D27" s="12"/>
      <c r="E27" s="208">
        <v>8</v>
      </c>
      <c r="F27" s="90">
        <v>594.55807000000004</v>
      </c>
      <c r="G27" s="208">
        <v>11</v>
      </c>
      <c r="H27" s="90">
        <v>912.82627000000002</v>
      </c>
      <c r="I27" s="40"/>
      <c r="J27" s="208"/>
      <c r="K27" s="90"/>
      <c r="L27" s="195">
        <f t="shared" si="1"/>
        <v>0</v>
      </c>
      <c r="M27" s="211">
        <f t="shared" si="1"/>
        <v>0</v>
      </c>
      <c r="N27" s="118"/>
      <c r="O27" s="118"/>
      <c r="P27"/>
      <c r="Q27"/>
      <c r="R27"/>
      <c r="S27"/>
      <c r="T27"/>
      <c r="U27"/>
      <c r="V27"/>
    </row>
    <row r="28" spans="3:22" s="17" customFormat="1" ht="14.1" customHeight="1" x14ac:dyDescent="0.2">
      <c r="C28" s="23" t="s">
        <v>17</v>
      </c>
      <c r="D28" s="12"/>
      <c r="E28" s="208">
        <v>6</v>
      </c>
      <c r="F28" s="90">
        <v>609.03075999999999</v>
      </c>
      <c r="G28" s="208">
        <v>12</v>
      </c>
      <c r="H28" s="90">
        <v>1024.4482599999999</v>
      </c>
      <c r="I28" s="40"/>
      <c r="J28" s="208"/>
      <c r="K28" s="90"/>
      <c r="L28" s="195">
        <f t="shared" ref="L28:L55" si="2">IF(G28&gt;0,+J28/G28*100,0)</f>
        <v>0</v>
      </c>
      <c r="M28" s="211">
        <f t="shared" ref="M28:M55" si="3">IF(H28&gt;0,+K28/H28*100,0)</f>
        <v>0</v>
      </c>
      <c r="N28" s="118"/>
      <c r="O28" s="118"/>
      <c r="P28"/>
      <c r="Q28"/>
      <c r="R28"/>
      <c r="S28"/>
      <c r="T28"/>
      <c r="U28"/>
      <c r="V28"/>
    </row>
    <row r="29" spans="3:22" s="17" customFormat="1" ht="14.1" customHeight="1" x14ac:dyDescent="0.2">
      <c r="C29" s="23" t="s">
        <v>18</v>
      </c>
      <c r="D29" s="12"/>
      <c r="E29" s="208">
        <v>23</v>
      </c>
      <c r="F29" s="90">
        <v>3425.7346999999995</v>
      </c>
      <c r="G29" s="208">
        <v>31</v>
      </c>
      <c r="H29" s="90">
        <v>4658.4869399999998</v>
      </c>
      <c r="I29" s="40"/>
      <c r="J29" s="208"/>
      <c r="K29" s="90"/>
      <c r="L29" s="195">
        <f t="shared" si="2"/>
        <v>0</v>
      </c>
      <c r="M29" s="211">
        <f t="shared" si="3"/>
        <v>0</v>
      </c>
      <c r="N29" s="118"/>
      <c r="O29" s="118"/>
      <c r="P29"/>
      <c r="Q29"/>
      <c r="R29"/>
      <c r="S29"/>
      <c r="T29"/>
      <c r="U29"/>
      <c r="V29"/>
    </row>
    <row r="30" spans="3:22" s="17" customFormat="1" ht="14.1" customHeight="1" x14ac:dyDescent="0.2">
      <c r="C30" s="23" t="s">
        <v>19</v>
      </c>
      <c r="D30" s="12"/>
      <c r="E30" s="208">
        <v>4</v>
      </c>
      <c r="F30" s="90">
        <v>660.2604</v>
      </c>
      <c r="G30" s="208">
        <v>9</v>
      </c>
      <c r="H30" s="90">
        <v>940.53690000000006</v>
      </c>
      <c r="I30" s="40"/>
      <c r="J30" s="208"/>
      <c r="K30" s="90"/>
      <c r="L30" s="195">
        <f t="shared" si="2"/>
        <v>0</v>
      </c>
      <c r="M30" s="211">
        <f t="shared" si="3"/>
        <v>0</v>
      </c>
      <c r="N30" s="118"/>
      <c r="O30" s="118"/>
      <c r="P30"/>
      <c r="Q30"/>
      <c r="R30"/>
      <c r="S30"/>
      <c r="T30"/>
      <c r="U30"/>
      <c r="V30"/>
    </row>
    <row r="31" spans="3:22" s="17" customFormat="1" ht="14.1" customHeight="1" x14ac:dyDescent="0.2">
      <c r="C31" s="23" t="s">
        <v>20</v>
      </c>
      <c r="D31" s="12"/>
      <c r="E31" s="208">
        <v>7</v>
      </c>
      <c r="F31" s="90">
        <v>931.71219999999994</v>
      </c>
      <c r="G31" s="208">
        <v>14</v>
      </c>
      <c r="H31" s="90">
        <v>1486.1633299999999</v>
      </c>
      <c r="I31" s="40"/>
      <c r="J31" s="208"/>
      <c r="K31" s="90"/>
      <c r="L31" s="195">
        <f t="shared" si="2"/>
        <v>0</v>
      </c>
      <c r="M31" s="211">
        <f t="shared" si="3"/>
        <v>0</v>
      </c>
      <c r="N31" s="118"/>
      <c r="O31" s="118"/>
      <c r="P31"/>
      <c r="Q31"/>
      <c r="R31"/>
      <c r="S31"/>
      <c r="T31"/>
      <c r="U31"/>
      <c r="V31"/>
    </row>
    <row r="32" spans="3:22" s="17" customFormat="1" ht="14.1" customHeight="1" x14ac:dyDescent="0.2">
      <c r="C32" s="116" t="s">
        <v>37</v>
      </c>
      <c r="D32" s="12"/>
      <c r="E32" s="208">
        <v>6</v>
      </c>
      <c r="F32" s="90">
        <v>957.72014999999999</v>
      </c>
      <c r="G32" s="208">
        <v>14</v>
      </c>
      <c r="H32" s="90">
        <v>1588.4395799999998</v>
      </c>
      <c r="I32" s="40"/>
      <c r="J32" s="208"/>
      <c r="K32" s="90"/>
      <c r="L32" s="195">
        <f t="shared" si="2"/>
        <v>0</v>
      </c>
      <c r="M32" s="211">
        <f t="shared" si="3"/>
        <v>0</v>
      </c>
      <c r="N32" s="118"/>
      <c r="O32" s="118"/>
      <c r="P32"/>
      <c r="Q32"/>
      <c r="R32"/>
      <c r="S32"/>
      <c r="T32"/>
      <c r="U32"/>
      <c r="V32"/>
    </row>
    <row r="33" spans="3:22" s="17" customFormat="1" ht="14.1" customHeight="1" x14ac:dyDescent="0.2">
      <c r="C33" s="23" t="s">
        <v>38</v>
      </c>
      <c r="D33" s="12"/>
      <c r="E33" s="208">
        <v>4</v>
      </c>
      <c r="F33" s="90">
        <v>758.01422000000002</v>
      </c>
      <c r="G33" s="208">
        <v>8</v>
      </c>
      <c r="H33" s="90">
        <v>1225.7229199999999</v>
      </c>
      <c r="I33" s="40"/>
      <c r="J33" s="208"/>
      <c r="K33" s="90"/>
      <c r="L33" s="195">
        <f t="shared" si="2"/>
        <v>0</v>
      </c>
      <c r="M33" s="211">
        <f t="shared" si="3"/>
        <v>0</v>
      </c>
      <c r="N33" s="118"/>
      <c r="O33" s="118"/>
      <c r="P33"/>
      <c r="Q33"/>
      <c r="R33"/>
      <c r="S33"/>
      <c r="T33"/>
      <c r="U33"/>
      <c r="V33"/>
    </row>
    <row r="34" spans="3:22" s="17" customFormat="1" ht="14.1" customHeight="1" x14ac:dyDescent="0.2">
      <c r="C34" s="23" t="s">
        <v>21</v>
      </c>
      <c r="D34" s="12"/>
      <c r="E34" s="208">
        <v>12</v>
      </c>
      <c r="F34" s="90">
        <v>2891.7000600000001</v>
      </c>
      <c r="G34" s="208">
        <v>20</v>
      </c>
      <c r="H34" s="90">
        <v>3287.2674499999998</v>
      </c>
      <c r="I34" s="40"/>
      <c r="J34" s="208"/>
      <c r="K34" s="90"/>
      <c r="L34" s="195">
        <f t="shared" si="2"/>
        <v>0</v>
      </c>
      <c r="M34" s="211">
        <f t="shared" si="3"/>
        <v>0</v>
      </c>
      <c r="N34" s="118"/>
      <c r="O34" s="118"/>
      <c r="P34"/>
      <c r="Q34"/>
      <c r="R34"/>
      <c r="S34"/>
      <c r="T34"/>
      <c r="U34"/>
      <c r="V34"/>
    </row>
    <row r="35" spans="3:22" s="17" customFormat="1" ht="14.1" customHeight="1" x14ac:dyDescent="0.2">
      <c r="C35" s="23" t="s">
        <v>22</v>
      </c>
      <c r="D35" s="12"/>
      <c r="E35" s="208">
        <v>4</v>
      </c>
      <c r="F35" s="90">
        <v>977.85491000000002</v>
      </c>
      <c r="G35" s="208">
        <v>9</v>
      </c>
      <c r="H35" s="90">
        <v>1417.0664100000001</v>
      </c>
      <c r="I35" s="40"/>
      <c r="J35" s="208"/>
      <c r="K35" s="90"/>
      <c r="L35" s="195">
        <f t="shared" si="2"/>
        <v>0</v>
      </c>
      <c r="M35" s="211">
        <f t="shared" si="3"/>
        <v>0</v>
      </c>
      <c r="N35" s="118"/>
      <c r="O35" s="118"/>
      <c r="P35"/>
      <c r="Q35"/>
      <c r="R35"/>
      <c r="S35"/>
      <c r="T35"/>
      <c r="U35"/>
      <c r="V35"/>
    </row>
    <row r="36" spans="3:22" s="17" customFormat="1" ht="14.1" customHeight="1" x14ac:dyDescent="0.2">
      <c r="C36" s="24" t="s">
        <v>39</v>
      </c>
      <c r="D36" s="15"/>
      <c r="E36" s="208">
        <v>8</v>
      </c>
      <c r="F36" s="90">
        <v>580.9996799999999</v>
      </c>
      <c r="G36" s="208">
        <v>14</v>
      </c>
      <c r="H36" s="90">
        <v>900.19612999999993</v>
      </c>
      <c r="I36" s="40"/>
      <c r="J36" s="208"/>
      <c r="K36" s="90"/>
      <c r="L36" s="195">
        <f t="shared" si="2"/>
        <v>0</v>
      </c>
      <c r="M36" s="211">
        <f t="shared" si="3"/>
        <v>0</v>
      </c>
      <c r="N36" s="118"/>
      <c r="O36" s="118"/>
      <c r="P36"/>
      <c r="Q36"/>
      <c r="R36"/>
      <c r="S36"/>
      <c r="T36"/>
      <c r="U36"/>
      <c r="V36"/>
    </row>
    <row r="37" spans="3:22" s="17" customFormat="1" ht="14.1" customHeight="1" x14ac:dyDescent="0.2">
      <c r="C37" s="23" t="s">
        <v>40</v>
      </c>
      <c r="D37" s="12"/>
      <c r="E37" s="208">
        <v>9</v>
      </c>
      <c r="F37" s="90">
        <v>776.4375</v>
      </c>
      <c r="G37" s="208">
        <v>17</v>
      </c>
      <c r="H37" s="90">
        <v>1470.9877799999999</v>
      </c>
      <c r="I37" s="40"/>
      <c r="J37" s="208"/>
      <c r="K37" s="90"/>
      <c r="L37" s="195">
        <f t="shared" si="2"/>
        <v>0</v>
      </c>
      <c r="M37" s="211">
        <f t="shared" si="3"/>
        <v>0</v>
      </c>
      <c r="N37" s="118"/>
      <c r="O37" s="118"/>
      <c r="P37"/>
      <c r="Q37"/>
      <c r="R37"/>
      <c r="S37"/>
      <c r="T37"/>
      <c r="U37"/>
      <c r="V37"/>
    </row>
    <row r="38" spans="3:22" s="17" customFormat="1" ht="14.1" customHeight="1" x14ac:dyDescent="0.2">
      <c r="C38" s="23" t="s">
        <v>23</v>
      </c>
      <c r="D38" s="12"/>
      <c r="E38" s="208">
        <v>6</v>
      </c>
      <c r="F38" s="90">
        <v>917.44059000000004</v>
      </c>
      <c r="G38" s="208">
        <v>16</v>
      </c>
      <c r="H38" s="90">
        <v>1443.0223900000001</v>
      </c>
      <c r="I38" s="40"/>
      <c r="J38" s="208"/>
      <c r="K38" s="90"/>
      <c r="L38" s="195">
        <f t="shared" si="2"/>
        <v>0</v>
      </c>
      <c r="M38" s="211">
        <f t="shared" si="3"/>
        <v>0</v>
      </c>
      <c r="N38" s="118"/>
      <c r="O38" s="118">
        <f>32.6+32.5</f>
        <v>65.099999999999994</v>
      </c>
      <c r="P38"/>
      <c r="Q38"/>
      <c r="R38"/>
      <c r="S38"/>
      <c r="T38"/>
      <c r="U38"/>
      <c r="V38"/>
    </row>
    <row r="39" spans="3:22" s="17" customFormat="1" ht="14.1" customHeight="1" x14ac:dyDescent="0.2">
      <c r="C39" s="23" t="s">
        <v>41</v>
      </c>
      <c r="D39" s="12"/>
      <c r="E39" s="208">
        <v>8</v>
      </c>
      <c r="F39" s="90">
        <v>1223.0332599999999</v>
      </c>
      <c r="G39" s="208">
        <v>31</v>
      </c>
      <c r="H39" s="90">
        <v>3330.3635399999998</v>
      </c>
      <c r="I39" s="40"/>
      <c r="J39" s="208"/>
      <c r="K39" s="90"/>
      <c r="L39" s="195">
        <f t="shared" si="2"/>
        <v>0</v>
      </c>
      <c r="M39" s="211">
        <f t="shared" si="3"/>
        <v>0</v>
      </c>
      <c r="N39" s="118"/>
      <c r="O39" s="118">
        <v>32.5</v>
      </c>
      <c r="P39"/>
      <c r="Q39"/>
      <c r="R39"/>
      <c r="S39"/>
      <c r="T39"/>
      <c r="U39"/>
      <c r="V39"/>
    </row>
    <row r="40" spans="3:22" s="17" customFormat="1" ht="14.1" customHeight="1" x14ac:dyDescent="0.2">
      <c r="C40" s="23" t="s">
        <v>24</v>
      </c>
      <c r="D40" s="12"/>
      <c r="E40" s="208">
        <v>9</v>
      </c>
      <c r="F40" s="90">
        <v>979.6296000000001</v>
      </c>
      <c r="G40" s="208">
        <v>20</v>
      </c>
      <c r="H40" s="90">
        <v>2349.27441</v>
      </c>
      <c r="I40" s="40"/>
      <c r="J40" s="208"/>
      <c r="K40" s="90"/>
      <c r="L40" s="195">
        <f t="shared" si="2"/>
        <v>0</v>
      </c>
      <c r="M40" s="211">
        <f t="shared" si="3"/>
        <v>0</v>
      </c>
      <c r="N40" s="118"/>
      <c r="O40" s="118">
        <f>+O38+O39</f>
        <v>97.6</v>
      </c>
      <c r="P40"/>
      <c r="Q40"/>
      <c r="R40"/>
      <c r="S40"/>
      <c r="T40"/>
      <c r="U40"/>
      <c r="V40"/>
    </row>
    <row r="41" spans="3:22" s="17" customFormat="1" ht="14.1" customHeight="1" x14ac:dyDescent="0.2">
      <c r="C41" s="23" t="s">
        <v>25</v>
      </c>
      <c r="D41" s="12"/>
      <c r="E41" s="208">
        <v>19</v>
      </c>
      <c r="F41" s="90">
        <v>2467.3133600000006</v>
      </c>
      <c r="G41" s="208">
        <v>29</v>
      </c>
      <c r="H41" s="90">
        <v>3194.5688300000006</v>
      </c>
      <c r="I41" s="40"/>
      <c r="J41" s="208"/>
      <c r="K41" s="90"/>
      <c r="L41" s="195">
        <f t="shared" si="2"/>
        <v>0</v>
      </c>
      <c r="M41" s="211">
        <f t="shared" si="3"/>
        <v>0</v>
      </c>
      <c r="N41" s="118"/>
      <c r="O41" s="118">
        <v>100</v>
      </c>
      <c r="P41"/>
      <c r="Q41"/>
      <c r="R41"/>
      <c r="S41"/>
      <c r="T41"/>
      <c r="U41"/>
      <c r="V41"/>
    </row>
    <row r="42" spans="3:22" s="17" customFormat="1" ht="14.1" customHeight="1" x14ac:dyDescent="0.2">
      <c r="C42" s="23" t="s">
        <v>12</v>
      </c>
      <c r="D42" s="12"/>
      <c r="E42" s="208">
        <v>12</v>
      </c>
      <c r="F42" s="90">
        <v>1177.5788799999998</v>
      </c>
      <c r="G42" s="208">
        <v>49</v>
      </c>
      <c r="H42" s="90">
        <v>12609.635039999999</v>
      </c>
      <c r="I42" s="40"/>
      <c r="J42" s="208"/>
      <c r="K42" s="90"/>
      <c r="L42" s="195">
        <f t="shared" si="2"/>
        <v>0</v>
      </c>
      <c r="M42" s="211">
        <f t="shared" si="3"/>
        <v>0</v>
      </c>
      <c r="N42" s="118"/>
      <c r="O42" s="118">
        <f>+O41-O40</f>
        <v>2.4000000000000057</v>
      </c>
      <c r="P42"/>
      <c r="Q42"/>
      <c r="R42"/>
      <c r="S42"/>
      <c r="T42"/>
      <c r="U42"/>
      <c r="V42"/>
    </row>
    <row r="43" spans="3:22" s="17" customFormat="1" ht="14.1" customHeight="1" x14ac:dyDescent="0.2">
      <c r="C43" s="23" t="s">
        <v>42</v>
      </c>
      <c r="D43" s="12"/>
      <c r="E43" s="208">
        <v>7</v>
      </c>
      <c r="F43" s="90">
        <v>869.04363999999998</v>
      </c>
      <c r="G43" s="208">
        <v>14</v>
      </c>
      <c r="H43" s="90">
        <v>1393.54627</v>
      </c>
      <c r="I43" s="40"/>
      <c r="J43" s="208"/>
      <c r="K43" s="90"/>
      <c r="L43" s="195">
        <f t="shared" si="2"/>
        <v>0</v>
      </c>
      <c r="M43" s="211">
        <f t="shared" si="3"/>
        <v>0</v>
      </c>
      <c r="N43" s="118"/>
      <c r="O43" s="118"/>
      <c r="P43"/>
      <c r="Q43"/>
      <c r="R43"/>
      <c r="S43"/>
      <c r="T43"/>
      <c r="U43"/>
      <c r="V43"/>
    </row>
    <row r="44" spans="3:22" s="17" customFormat="1" ht="14.1" customHeight="1" x14ac:dyDescent="0.2">
      <c r="C44" s="23" t="s">
        <v>47</v>
      </c>
      <c r="D44" s="12"/>
      <c r="E44" s="208">
        <v>8</v>
      </c>
      <c r="F44" s="90">
        <v>300.97000000000003</v>
      </c>
      <c r="G44" s="208">
        <v>12</v>
      </c>
      <c r="H44" s="90">
        <v>1013.2703999999999</v>
      </c>
      <c r="I44" s="40"/>
      <c r="J44" s="208"/>
      <c r="K44" s="90"/>
      <c r="L44" s="195">
        <f t="shared" si="2"/>
        <v>0</v>
      </c>
      <c r="M44" s="211">
        <f t="shared" si="3"/>
        <v>0</v>
      </c>
      <c r="N44" s="118"/>
      <c r="O44" s="118"/>
      <c r="P44"/>
      <c r="Q44"/>
      <c r="R44"/>
      <c r="S44"/>
      <c r="T44"/>
      <c r="U44"/>
      <c r="V44"/>
    </row>
    <row r="45" spans="3:22" s="17" customFormat="1" ht="14.1" customHeight="1" x14ac:dyDescent="0.2">
      <c r="C45" s="23" t="s">
        <v>11</v>
      </c>
      <c r="D45" s="12"/>
      <c r="E45" s="208">
        <v>4</v>
      </c>
      <c r="F45" s="90">
        <v>541.77741000000003</v>
      </c>
      <c r="G45" s="208">
        <v>13</v>
      </c>
      <c r="H45" s="90">
        <v>1337.2617300000002</v>
      </c>
      <c r="I45" s="40"/>
      <c r="J45" s="208"/>
      <c r="K45" s="90"/>
      <c r="L45" s="195">
        <f t="shared" si="2"/>
        <v>0</v>
      </c>
      <c r="M45" s="211">
        <f t="shared" si="3"/>
        <v>0</v>
      </c>
      <c r="N45" s="118"/>
      <c r="O45" s="118"/>
      <c r="P45"/>
      <c r="Q45"/>
      <c r="R45"/>
      <c r="S45"/>
      <c r="T45"/>
      <c r="U45"/>
      <c r="V45"/>
    </row>
    <row r="46" spans="3:22" s="17" customFormat="1" ht="14.1" customHeight="1" x14ac:dyDescent="0.2">
      <c r="C46" s="23" t="s">
        <v>26</v>
      </c>
      <c r="D46" s="12"/>
      <c r="E46" s="208">
        <v>8</v>
      </c>
      <c r="F46" s="90">
        <v>883.66756000000009</v>
      </c>
      <c r="G46" s="208">
        <v>7</v>
      </c>
      <c r="H46" s="90">
        <v>960.73027999999999</v>
      </c>
      <c r="I46" s="40"/>
      <c r="J46" s="208"/>
      <c r="K46" s="90"/>
      <c r="L46" s="195">
        <f t="shared" si="2"/>
        <v>0</v>
      </c>
      <c r="M46" s="211">
        <f t="shared" si="3"/>
        <v>0</v>
      </c>
      <c r="N46" s="118"/>
      <c r="O46" s="118"/>
      <c r="P46"/>
      <c r="Q46"/>
      <c r="R46"/>
      <c r="S46"/>
      <c r="T46"/>
      <c r="U46"/>
      <c r="V46"/>
    </row>
    <row r="47" spans="3:22" s="17" customFormat="1" ht="14.1" customHeight="1" x14ac:dyDescent="0.2">
      <c r="C47" s="23" t="s">
        <v>43</v>
      </c>
      <c r="D47" s="12"/>
      <c r="E47" s="208">
        <v>7</v>
      </c>
      <c r="F47" s="90">
        <v>345.63617999999997</v>
      </c>
      <c r="G47" s="208">
        <v>11</v>
      </c>
      <c r="H47" s="90">
        <v>957.47086999999988</v>
      </c>
      <c r="I47" s="40"/>
      <c r="J47" s="208"/>
      <c r="K47" s="90"/>
      <c r="L47" s="195">
        <f t="shared" si="2"/>
        <v>0</v>
      </c>
      <c r="M47" s="211">
        <f t="shared" si="3"/>
        <v>0</v>
      </c>
      <c r="N47" s="118"/>
      <c r="O47" s="118"/>
      <c r="P47"/>
      <c r="Q47"/>
      <c r="R47"/>
      <c r="S47"/>
      <c r="T47"/>
      <c r="U47"/>
      <c r="V47"/>
    </row>
    <row r="48" spans="3:22" s="17" customFormat="1" ht="14.1" customHeight="1" x14ac:dyDescent="0.2">
      <c r="C48" s="24" t="s">
        <v>27</v>
      </c>
      <c r="D48" s="15"/>
      <c r="E48" s="208">
        <v>6</v>
      </c>
      <c r="F48" s="90">
        <v>483.36376000000001</v>
      </c>
      <c r="G48" s="208">
        <v>7</v>
      </c>
      <c r="H48" s="90">
        <v>543.95375999999999</v>
      </c>
      <c r="I48" s="40"/>
      <c r="J48" s="208"/>
      <c r="K48" s="90"/>
      <c r="L48" s="195">
        <f t="shared" si="2"/>
        <v>0</v>
      </c>
      <c r="M48" s="211">
        <f t="shared" si="3"/>
        <v>0</v>
      </c>
      <c r="N48" s="118"/>
      <c r="O48" s="118"/>
      <c r="P48"/>
      <c r="Q48"/>
      <c r="R48"/>
      <c r="S48"/>
      <c r="T48"/>
      <c r="U48"/>
      <c r="V48"/>
    </row>
    <row r="49" spans="3:22" s="17" customFormat="1" ht="14.1" customHeight="1" x14ac:dyDescent="0.2">
      <c r="C49" s="23" t="s">
        <v>9</v>
      </c>
      <c r="D49" s="12"/>
      <c r="E49" s="208">
        <v>19</v>
      </c>
      <c r="F49" s="90">
        <v>1252.15083</v>
      </c>
      <c r="G49" s="208">
        <v>27</v>
      </c>
      <c r="H49" s="90">
        <v>2160.0681999999997</v>
      </c>
      <c r="I49" s="40"/>
      <c r="J49" s="208"/>
      <c r="K49" s="90"/>
      <c r="L49" s="195">
        <f t="shared" si="2"/>
        <v>0</v>
      </c>
      <c r="M49" s="211">
        <f t="shared" si="3"/>
        <v>0</v>
      </c>
      <c r="N49" s="118"/>
      <c r="O49" s="118"/>
      <c r="P49"/>
      <c r="Q49"/>
      <c r="R49"/>
      <c r="S49"/>
      <c r="T49"/>
      <c r="U49"/>
      <c r="V49"/>
    </row>
    <row r="50" spans="3:22" s="17" customFormat="1" ht="14.1" customHeight="1" x14ac:dyDescent="0.2">
      <c r="C50" s="23" t="s">
        <v>10</v>
      </c>
      <c r="D50" s="12"/>
      <c r="E50" s="208">
        <v>10</v>
      </c>
      <c r="F50" s="90">
        <v>777.43306000000007</v>
      </c>
      <c r="G50" s="208">
        <v>17</v>
      </c>
      <c r="H50" s="90">
        <v>2582.0306299999997</v>
      </c>
      <c r="I50" s="40"/>
      <c r="J50" s="208"/>
      <c r="K50" s="90"/>
      <c r="L50" s="195">
        <f t="shared" si="2"/>
        <v>0</v>
      </c>
      <c r="M50" s="211">
        <f t="shared" si="3"/>
        <v>0</v>
      </c>
      <c r="N50" s="118"/>
      <c r="O50" s="118"/>
      <c r="P50"/>
      <c r="Q50"/>
      <c r="R50"/>
      <c r="S50"/>
      <c r="T50"/>
      <c r="U50"/>
      <c r="V50"/>
    </row>
    <row r="51" spans="3:22" s="17" customFormat="1" ht="14.1" customHeight="1" x14ac:dyDescent="0.2">
      <c r="C51" s="23" t="s">
        <v>8</v>
      </c>
      <c r="D51" s="12"/>
      <c r="E51" s="208">
        <v>22</v>
      </c>
      <c r="F51" s="90">
        <v>1290.1906999999999</v>
      </c>
      <c r="G51" s="208">
        <v>29</v>
      </c>
      <c r="H51" s="90">
        <v>2482.2056999999995</v>
      </c>
      <c r="I51" s="40"/>
      <c r="J51" s="208"/>
      <c r="K51" s="90"/>
      <c r="L51" s="195">
        <f t="shared" si="2"/>
        <v>0</v>
      </c>
      <c r="M51" s="211">
        <f t="shared" si="3"/>
        <v>0</v>
      </c>
      <c r="N51" s="118"/>
      <c r="O51" s="118"/>
      <c r="P51"/>
      <c r="Q51"/>
      <c r="R51"/>
      <c r="S51"/>
      <c r="T51"/>
      <c r="U51"/>
      <c r="V51"/>
    </row>
    <row r="52" spans="3:22" s="17" customFormat="1" ht="14.1" customHeight="1" x14ac:dyDescent="0.2">
      <c r="C52" s="23" t="s">
        <v>28</v>
      </c>
      <c r="D52" s="12"/>
      <c r="E52" s="208">
        <v>7</v>
      </c>
      <c r="F52" s="90">
        <v>1331.9431499999998</v>
      </c>
      <c r="G52" s="208">
        <v>15</v>
      </c>
      <c r="H52" s="90">
        <v>2480.1656199999998</v>
      </c>
      <c r="I52" s="40"/>
      <c r="J52" s="208"/>
      <c r="K52" s="90"/>
      <c r="L52" s="195">
        <f t="shared" si="2"/>
        <v>0</v>
      </c>
      <c r="M52" s="211">
        <f t="shared" si="3"/>
        <v>0</v>
      </c>
      <c r="N52" s="118"/>
      <c r="O52" s="118"/>
      <c r="P52"/>
      <c r="Q52"/>
      <c r="R52"/>
      <c r="S52"/>
      <c r="T52"/>
      <c r="U52"/>
      <c r="V52"/>
    </row>
    <row r="53" spans="3:22" s="17" customFormat="1" ht="14.1" customHeight="1" x14ac:dyDescent="0.2">
      <c r="C53" s="23" t="s">
        <v>91</v>
      </c>
      <c r="D53" s="12"/>
      <c r="E53" s="208">
        <v>0</v>
      </c>
      <c r="F53" s="90">
        <v>0</v>
      </c>
      <c r="G53" s="208">
        <v>3</v>
      </c>
      <c r="H53" s="90">
        <v>428.08001999999999</v>
      </c>
      <c r="I53" s="40"/>
      <c r="J53" s="208"/>
      <c r="K53" s="90"/>
      <c r="L53" s="195"/>
      <c r="M53" s="211"/>
      <c r="N53" s="118"/>
      <c r="O53" s="118"/>
      <c r="P53"/>
      <c r="Q53"/>
      <c r="R53"/>
      <c r="S53"/>
      <c r="T53"/>
      <c r="U53"/>
      <c r="V53"/>
    </row>
    <row r="54" spans="3:22" s="17" customFormat="1" ht="14.1" customHeight="1" x14ac:dyDescent="0.2">
      <c r="C54" s="23" t="s">
        <v>7</v>
      </c>
      <c r="D54" s="12"/>
      <c r="E54" s="208">
        <v>4</v>
      </c>
      <c r="F54" s="227">
        <v>984.73165000000006</v>
      </c>
      <c r="G54" s="208">
        <v>5</v>
      </c>
      <c r="H54" s="90">
        <v>1053.7156499999999</v>
      </c>
      <c r="I54" s="40"/>
      <c r="J54" s="208"/>
      <c r="K54" s="90"/>
      <c r="L54" s="195">
        <f t="shared" si="2"/>
        <v>0</v>
      </c>
      <c r="M54" s="211">
        <f t="shared" si="3"/>
        <v>0</v>
      </c>
      <c r="N54" s="118"/>
      <c r="O54" s="118"/>
      <c r="P54"/>
      <c r="Q54"/>
      <c r="R54"/>
      <c r="S54"/>
      <c r="T54"/>
      <c r="U54"/>
      <c r="V54"/>
    </row>
    <row r="55" spans="3:22" s="17" customFormat="1" ht="14.1" customHeight="1" x14ac:dyDescent="0.2">
      <c r="C55" s="23" t="s">
        <v>29</v>
      </c>
      <c r="D55" s="12"/>
      <c r="E55" s="226">
        <v>9</v>
      </c>
      <c r="F55" s="227">
        <v>862.22903000000008</v>
      </c>
      <c r="G55" s="226">
        <v>13</v>
      </c>
      <c r="H55" s="90">
        <v>992.27766000000008</v>
      </c>
      <c r="I55" s="40"/>
      <c r="J55" s="208"/>
      <c r="K55" s="90"/>
      <c r="L55" s="195">
        <f t="shared" si="2"/>
        <v>0</v>
      </c>
      <c r="M55" s="211">
        <f t="shared" si="3"/>
        <v>0</v>
      </c>
      <c r="N55" s="118"/>
      <c r="O55" s="118"/>
      <c r="P55"/>
      <c r="Q55"/>
      <c r="R55"/>
      <c r="S55"/>
      <c r="T55"/>
      <c r="U55"/>
      <c r="V55"/>
    </row>
    <row r="56" spans="3:22" s="17" customFormat="1" ht="14.1" customHeight="1" x14ac:dyDescent="0.2">
      <c r="C56" s="25" t="s">
        <v>30</v>
      </c>
      <c r="D56" s="12"/>
      <c r="E56" s="213">
        <v>15</v>
      </c>
      <c r="F56" s="228">
        <v>769.78480000000002</v>
      </c>
      <c r="G56" s="213">
        <v>21</v>
      </c>
      <c r="H56" s="91">
        <v>1247.3026400000001</v>
      </c>
      <c r="I56" s="40"/>
      <c r="J56" s="213"/>
      <c r="K56" s="90"/>
      <c r="L56" s="194">
        <f>IF(G56&gt;0,+J56/G56*100,0)</f>
        <v>0</v>
      </c>
      <c r="M56" s="210">
        <f>IF(H56&gt;0,+K56/H56*100,0)</f>
        <v>0</v>
      </c>
      <c r="N56" s="118"/>
      <c r="O56" s="118"/>
      <c r="P56"/>
      <c r="Q56"/>
      <c r="R56"/>
      <c r="S56"/>
      <c r="T56"/>
      <c r="U56"/>
      <c r="V56"/>
    </row>
    <row r="57" spans="3:22" ht="5.0999999999999996" customHeight="1" x14ac:dyDescent="0.2">
      <c r="C57" s="5"/>
      <c r="D57" s="225"/>
      <c r="E57" s="41"/>
      <c r="F57" s="41"/>
      <c r="G57" s="41"/>
      <c r="H57" s="41"/>
      <c r="I57" s="41"/>
      <c r="J57" s="41"/>
      <c r="K57" s="192"/>
      <c r="L57" s="10"/>
      <c r="M57" s="11"/>
    </row>
    <row r="58" spans="3:22" ht="5.25" customHeight="1" x14ac:dyDescent="0.25">
      <c r="C58" s="108"/>
      <c r="D58" s="109"/>
      <c r="E58" s="109"/>
      <c r="F58" s="109"/>
      <c r="G58" s="109"/>
      <c r="H58" s="109"/>
      <c r="I58" s="109"/>
      <c r="J58" s="109"/>
      <c r="K58" s="109"/>
      <c r="L58" s="109"/>
      <c r="M58" s="109"/>
    </row>
    <row r="59" spans="3:22" ht="12.95" customHeight="1" x14ac:dyDescent="0.25">
      <c r="C59" s="1232" t="s">
        <v>94</v>
      </c>
      <c r="D59" s="1232"/>
      <c r="E59" s="1232"/>
      <c r="F59" s="1232"/>
      <c r="G59" s="1232"/>
      <c r="H59" s="1232"/>
      <c r="I59" s="1232"/>
      <c r="J59" s="1232"/>
      <c r="K59" s="1232"/>
      <c r="L59" s="1232"/>
      <c r="M59" s="107"/>
    </row>
    <row r="74" spans="17:17" x14ac:dyDescent="0.2">
      <c r="Q74" s="17"/>
    </row>
    <row r="75" spans="17:17" x14ac:dyDescent="0.2">
      <c r="Q75" s="17"/>
    </row>
    <row r="76" spans="17:17" x14ac:dyDescent="0.2">
      <c r="Q76" s="17"/>
    </row>
    <row r="77" spans="17:17" x14ac:dyDescent="0.2">
      <c r="Q77" s="17"/>
    </row>
    <row r="78" spans="17:17" x14ac:dyDescent="0.2">
      <c r="Q78" s="17"/>
    </row>
    <row r="79" spans="17:17" x14ac:dyDescent="0.2">
      <c r="Q79" s="17"/>
    </row>
    <row r="80" spans="17:17" x14ac:dyDescent="0.2">
      <c r="Q80" s="17"/>
    </row>
    <row r="81" spans="3:17" x14ac:dyDescent="0.2">
      <c r="Q81" s="17"/>
    </row>
    <row r="84" spans="3:17" x14ac:dyDescent="0.2">
      <c r="E84" t="s">
        <v>88</v>
      </c>
      <c r="F84" s="217" t="s">
        <v>99</v>
      </c>
    </row>
    <row r="85" spans="3:17" x14ac:dyDescent="0.2">
      <c r="C85" t="s">
        <v>31</v>
      </c>
      <c r="E85" s="117">
        <f>H22/1000</f>
        <v>232.34288185000005</v>
      </c>
      <c r="F85" s="117">
        <f>K22/1000</f>
        <v>0</v>
      </c>
    </row>
    <row r="86" spans="3:17" x14ac:dyDescent="0.2">
      <c r="C86" s="42" t="s">
        <v>95</v>
      </c>
      <c r="E86" s="117">
        <f>H25/1000</f>
        <v>62.553036249999991</v>
      </c>
      <c r="F86" s="117">
        <f>K25/1000</f>
        <v>0</v>
      </c>
    </row>
  </sheetData>
  <mergeCells count="10">
    <mergeCell ref="C59:L59"/>
    <mergeCell ref="C7:C9"/>
    <mergeCell ref="C4:M4"/>
    <mergeCell ref="J7:M7"/>
    <mergeCell ref="J8:K8"/>
    <mergeCell ref="L8:M8"/>
    <mergeCell ref="C5:M5"/>
    <mergeCell ref="E8:F8"/>
    <mergeCell ref="G8:H8"/>
    <mergeCell ref="E7:H7"/>
  </mergeCells>
  <phoneticPr fontId="27" type="noConversion"/>
  <printOptions horizontalCentered="1"/>
  <pageMargins left="0.83" right="0.38" top="0.27559055118110237" bottom="0.15" header="0" footer="0"/>
  <pageSetup paperSize="9" scale="78" orientation="portrait" r:id="rId1"/>
  <headerFooter>
    <oddFooter>&amp;R&amp;"Arial Narrow,Normal"&amp;13Pag. &amp;"Arial Narrow,Negrita" 13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4" r:id="rId4">
          <objectPr defaultSize="0" r:id="rId5">
            <anchor moveWithCells="1">
              <from>
                <xdr:col>13</xdr:col>
                <xdr:colOff>47625</xdr:colOff>
                <xdr:row>46</xdr:row>
                <xdr:rowOff>57150</xdr:rowOff>
              </from>
              <to>
                <xdr:col>13</xdr:col>
                <xdr:colOff>485775</xdr:colOff>
                <xdr:row>109</xdr:row>
                <xdr:rowOff>57150</xdr:rowOff>
              </to>
            </anchor>
          </objectPr>
        </oleObject>
      </mc:Choice>
      <mc:Fallback>
        <oleObject progId="Word.Document.8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C5:AC109"/>
  <sheetViews>
    <sheetView showGridLines="0" topLeftCell="A5" zoomScaleSheetLayoutView="55" workbookViewId="0">
      <selection activeCell="G13" sqref="G13"/>
    </sheetView>
  </sheetViews>
  <sheetFormatPr baseColWidth="10" defaultRowHeight="12.75" x14ac:dyDescent="0.2"/>
  <cols>
    <col min="1" max="2" width="11.42578125" style="44"/>
    <col min="3" max="3" width="15.7109375" style="44" customWidth="1"/>
    <col min="4" max="4" width="0.85546875" style="44" customWidth="1"/>
    <col min="5" max="5" width="10.85546875" style="44" customWidth="1"/>
    <col min="6" max="6" width="11.7109375" style="44" customWidth="1"/>
    <col min="7" max="7" width="11" style="44" customWidth="1"/>
    <col min="8" max="8" width="10.7109375" style="44" customWidth="1"/>
    <col min="9" max="9" width="0.85546875" style="44" customWidth="1"/>
    <col min="10" max="10" width="10.7109375" style="44" customWidth="1"/>
    <col min="11" max="11" width="9.7109375" style="44" customWidth="1"/>
    <col min="12" max="12" width="11" style="44" customWidth="1"/>
    <col min="13" max="13" width="10.28515625" style="44" customWidth="1"/>
    <col min="14" max="14" width="0.85546875" style="44" customWidth="1"/>
    <col min="15" max="15" width="8.7109375" style="44" customWidth="1"/>
    <col min="16" max="16" width="7" style="44" customWidth="1"/>
    <col min="17" max="17" width="20.42578125" style="44" bestFit="1" customWidth="1"/>
    <col min="18" max="20" width="13" style="44" bestFit="1" customWidth="1"/>
    <col min="21" max="21" width="11.42578125" style="44"/>
    <col min="22" max="22" width="20.42578125" style="44" bestFit="1" customWidth="1"/>
    <col min="23" max="23" width="12.28515625" style="44" bestFit="1" customWidth="1"/>
    <col min="24" max="25" width="11.5703125" style="44" bestFit="1" customWidth="1"/>
    <col min="26" max="26" width="11.42578125" style="44"/>
    <col min="27" max="28" width="11.5703125" style="44" bestFit="1" customWidth="1"/>
    <col min="29" max="16384" width="11.42578125" style="44"/>
  </cols>
  <sheetData>
    <row r="5" spans="3:28" ht="30" customHeight="1" x14ac:dyDescent="0.2">
      <c r="C5" s="1248" t="s">
        <v>108</v>
      </c>
      <c r="D5" s="1249"/>
      <c r="E5" s="1249"/>
      <c r="F5" s="1249"/>
      <c r="G5" s="1249"/>
      <c r="H5" s="1249"/>
      <c r="I5" s="1249"/>
      <c r="J5" s="1249"/>
      <c r="K5" s="1249"/>
      <c r="L5" s="1249"/>
      <c r="M5" s="1249"/>
      <c r="N5" s="1249"/>
      <c r="O5" s="1250"/>
    </row>
    <row r="6" spans="3:28" ht="20.100000000000001" customHeight="1" x14ac:dyDescent="0.2">
      <c r="C6" s="1251" t="s">
        <v>101</v>
      </c>
      <c r="D6" s="1252"/>
      <c r="E6" s="1252"/>
      <c r="F6" s="1252"/>
      <c r="G6" s="1252"/>
      <c r="H6" s="1252"/>
      <c r="I6" s="1252"/>
      <c r="J6" s="1252"/>
      <c r="K6" s="1252"/>
      <c r="L6" s="1252"/>
      <c r="M6" s="1252"/>
      <c r="N6" s="1252"/>
      <c r="O6" s="1253"/>
    </row>
    <row r="7" spans="3:28" ht="5.0999999999999996" customHeight="1" x14ac:dyDescent="0.2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6"/>
      <c r="O7" s="46"/>
    </row>
    <row r="8" spans="3:28" ht="18" customHeight="1" x14ac:dyDescent="0.2">
      <c r="C8" s="1254" t="s">
        <v>46</v>
      </c>
      <c r="D8" s="53"/>
      <c r="E8" s="1254" t="s">
        <v>102</v>
      </c>
      <c r="F8" s="1254"/>
      <c r="G8" s="1254"/>
      <c r="H8" s="1254"/>
      <c r="I8" s="53"/>
      <c r="J8" s="1254" t="s">
        <v>100</v>
      </c>
      <c r="K8" s="1254"/>
      <c r="L8" s="1254"/>
      <c r="M8" s="1254"/>
      <c r="N8" s="46"/>
      <c r="O8" s="1254" t="s">
        <v>90</v>
      </c>
    </row>
    <row r="9" spans="3:28" ht="30" customHeight="1" x14ac:dyDescent="0.2">
      <c r="C9" s="1255"/>
      <c r="D9" s="53"/>
      <c r="E9" s="219" t="s">
        <v>61</v>
      </c>
      <c r="F9" s="219" t="s">
        <v>48</v>
      </c>
      <c r="G9" s="219" t="s">
        <v>49</v>
      </c>
      <c r="H9" s="219" t="s">
        <v>73</v>
      </c>
      <c r="I9" s="220"/>
      <c r="J9" s="219" t="s">
        <v>61</v>
      </c>
      <c r="K9" s="219" t="s">
        <v>48</v>
      </c>
      <c r="L9" s="219" t="s">
        <v>49</v>
      </c>
      <c r="M9" s="219" t="s">
        <v>73</v>
      </c>
      <c r="N9" s="46"/>
      <c r="O9" s="1255"/>
    </row>
    <row r="10" spans="3:28" ht="5.0999999999999996" customHeight="1" x14ac:dyDescent="0.25">
      <c r="C10" s="54"/>
      <c r="D10" s="55"/>
      <c r="E10" s="54"/>
      <c r="F10" s="54"/>
      <c r="G10" s="54"/>
      <c r="H10" s="54"/>
      <c r="I10" s="55"/>
      <c r="J10" s="54"/>
      <c r="K10" s="54"/>
      <c r="L10" s="54"/>
      <c r="M10" s="54"/>
      <c r="N10" s="46"/>
      <c r="O10" s="46"/>
    </row>
    <row r="11" spans="3:28" ht="24" customHeight="1" x14ac:dyDescent="0.2">
      <c r="C11" s="99" t="s">
        <v>72</v>
      </c>
      <c r="D11" s="56"/>
      <c r="E11" s="100">
        <f>SUM(E12:E14)</f>
        <v>0</v>
      </c>
      <c r="F11" s="101">
        <f>SUM(F12:F14)</f>
        <v>0</v>
      </c>
      <c r="G11" s="102">
        <f>SUM(G12:G14)</f>
        <v>0</v>
      </c>
      <c r="H11" s="103">
        <f>SUM(H12:H14)</f>
        <v>0</v>
      </c>
      <c r="I11" s="57"/>
      <c r="J11" s="100">
        <f>SUM(J12:J14)</f>
        <v>0</v>
      </c>
      <c r="K11" s="101">
        <f>SUM(K12:K14)</f>
        <v>0</v>
      </c>
      <c r="L11" s="102">
        <f>SUM(L12:L14)</f>
        <v>0</v>
      </c>
      <c r="M11" s="103">
        <f>SUM(M12:M14)</f>
        <v>0</v>
      </c>
      <c r="N11" s="46"/>
      <c r="O11" s="104" t="e">
        <f>(+M11/H11-1)*100</f>
        <v>#DIV/0!</v>
      </c>
      <c r="Q11" s="232" t="s">
        <v>109</v>
      </c>
      <c r="R11" s="229" t="s">
        <v>142</v>
      </c>
      <c r="S11" s="229" t="s">
        <v>143</v>
      </c>
      <c r="T11" s="229" t="s">
        <v>110</v>
      </c>
      <c r="V11" s="230" t="s">
        <v>109</v>
      </c>
      <c r="W11" s="230" t="s">
        <v>143</v>
      </c>
      <c r="X11" s="230" t="s">
        <v>146</v>
      </c>
      <c r="Y11" s="230" t="s">
        <v>147</v>
      </c>
      <c r="AA11" s="230" t="s">
        <v>109</v>
      </c>
      <c r="AB11" s="230" t="s">
        <v>110</v>
      </c>
    </row>
    <row r="12" spans="3:28" s="43" customFormat="1" ht="30" customHeight="1" x14ac:dyDescent="0.2">
      <c r="C12" s="58" t="s">
        <v>50</v>
      </c>
      <c r="D12" s="59"/>
      <c r="E12" s="78"/>
      <c r="F12" s="78"/>
      <c r="G12" s="60"/>
      <c r="H12" s="79"/>
      <c r="I12" s="61"/>
      <c r="J12" s="78"/>
      <c r="K12" s="78"/>
      <c r="L12" s="60"/>
      <c r="M12" s="60"/>
      <c r="N12" s="62"/>
      <c r="O12" s="212" t="e">
        <f>(+M12/H12-1)*100</f>
        <v>#DIV/0!</v>
      </c>
      <c r="Q12" s="238">
        <v>2</v>
      </c>
      <c r="R12" s="239">
        <v>187221</v>
      </c>
      <c r="S12" s="239">
        <v>121162</v>
      </c>
      <c r="T12" s="238">
        <v>145424</v>
      </c>
      <c r="U12" s="240"/>
      <c r="V12" s="239">
        <v>2</v>
      </c>
      <c r="W12" s="239">
        <v>119270</v>
      </c>
      <c r="X12" s="239">
        <v>204126</v>
      </c>
      <c r="Y12" s="239">
        <v>160556</v>
      </c>
      <c r="Z12" s="241"/>
      <c r="AA12" s="239">
        <v>2</v>
      </c>
      <c r="AB12" s="239">
        <v>145424</v>
      </c>
    </row>
    <row r="13" spans="3:28" s="43" customFormat="1" ht="30" customHeight="1" x14ac:dyDescent="0.2">
      <c r="C13" s="63" t="s">
        <v>78</v>
      </c>
      <c r="D13" s="64"/>
      <c r="E13" s="78"/>
      <c r="F13" s="78"/>
      <c r="G13" s="80">
        <f>+E13+F13</f>
        <v>0</v>
      </c>
      <c r="H13" s="79"/>
      <c r="I13" s="61"/>
      <c r="J13" s="78"/>
      <c r="K13" s="78"/>
      <c r="L13" s="80"/>
      <c r="M13" s="60"/>
      <c r="N13" s="62"/>
      <c r="O13" s="212" t="e">
        <f>(+M13/H13-1)*100</f>
        <v>#DIV/0!</v>
      </c>
      <c r="Q13" s="238">
        <v>3</v>
      </c>
      <c r="R13" s="239">
        <v>666212</v>
      </c>
      <c r="S13" s="239">
        <v>685303</v>
      </c>
      <c r="T13" s="238">
        <v>486579</v>
      </c>
      <c r="U13" s="240"/>
      <c r="V13" s="239">
        <v>3</v>
      </c>
      <c r="W13" s="239">
        <v>1080612</v>
      </c>
      <c r="X13" s="239">
        <v>799175</v>
      </c>
      <c r="Y13" s="239">
        <v>537662</v>
      </c>
      <c r="Z13" s="241"/>
      <c r="AA13" s="239">
        <v>3</v>
      </c>
      <c r="AB13" s="239">
        <v>486579</v>
      </c>
    </row>
    <row r="14" spans="3:28" s="43" customFormat="1" ht="30" customHeight="1" x14ac:dyDescent="0.2">
      <c r="C14" s="66" t="s">
        <v>51</v>
      </c>
      <c r="D14" s="64"/>
      <c r="E14" s="81"/>
      <c r="F14" s="81"/>
      <c r="G14" s="83">
        <f>+E14+F14</f>
        <v>0</v>
      </c>
      <c r="H14" s="82"/>
      <c r="I14" s="61"/>
      <c r="J14" s="81"/>
      <c r="K14" s="81"/>
      <c r="L14" s="83"/>
      <c r="M14" s="84"/>
      <c r="N14" s="62"/>
      <c r="O14" s="212" t="e">
        <f>(+M14/H14-1)*100</f>
        <v>#DIV/0!</v>
      </c>
      <c r="Q14" s="238">
        <v>4</v>
      </c>
      <c r="R14" s="239">
        <v>387533</v>
      </c>
      <c r="S14" s="239">
        <v>258056</v>
      </c>
      <c r="T14" s="238">
        <v>323874</v>
      </c>
      <c r="U14" s="240"/>
      <c r="V14" s="239">
        <v>4</v>
      </c>
      <c r="W14" s="239">
        <v>610138</v>
      </c>
      <c r="X14" s="239">
        <v>505147</v>
      </c>
      <c r="Y14" s="239">
        <v>369005</v>
      </c>
      <c r="Z14" s="241"/>
      <c r="AA14" s="239">
        <v>4</v>
      </c>
      <c r="AB14" s="239">
        <v>323874</v>
      </c>
    </row>
    <row r="15" spans="3:28" ht="5.0999999999999996" customHeight="1" x14ac:dyDescent="0.2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47"/>
      <c r="O15" s="46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</row>
    <row r="16" spans="3:28" ht="24" customHeight="1" x14ac:dyDescent="0.2">
      <c r="C16" s="99" t="s">
        <v>6</v>
      </c>
      <c r="D16" s="56"/>
      <c r="E16" s="105">
        <f>SUM(E18:E49)</f>
        <v>1064753</v>
      </c>
      <c r="F16" s="105">
        <f>SUM(F18:F49)</f>
        <v>968581</v>
      </c>
      <c r="G16" s="105">
        <f>SUM(G18:G48)</f>
        <v>2032290</v>
      </c>
      <c r="H16" s="105">
        <f>SUM(H18:H48)</f>
        <v>955877</v>
      </c>
      <c r="I16" s="57"/>
      <c r="J16" s="105">
        <f>SUM(J18:J48)</f>
        <v>1810020</v>
      </c>
      <c r="K16" s="105">
        <f>SUM(K18:K48)</f>
        <v>1508448</v>
      </c>
      <c r="L16" s="105">
        <f>SUM(L18:L48)</f>
        <v>3318468</v>
      </c>
      <c r="M16" s="105">
        <f>SUM(M18:M48)</f>
        <v>1067223</v>
      </c>
      <c r="N16" s="46"/>
      <c r="O16" s="106">
        <f>(+M16/H16-1)*100</f>
        <v>11.648569847375768</v>
      </c>
      <c r="Q16" s="242" t="s">
        <v>111</v>
      </c>
      <c r="R16" s="242" t="s">
        <v>142</v>
      </c>
      <c r="S16" s="242" t="s">
        <v>143</v>
      </c>
      <c r="T16" s="242" t="s">
        <v>144</v>
      </c>
      <c r="U16" s="241"/>
      <c r="V16" s="242" t="s">
        <v>111</v>
      </c>
      <c r="W16" s="243" t="s">
        <v>145</v>
      </c>
      <c r="X16" s="244" t="s">
        <v>146</v>
      </c>
      <c r="Y16" s="244" t="s">
        <v>147</v>
      </c>
      <c r="Z16" s="241"/>
      <c r="AA16" s="241"/>
      <c r="AB16" s="241"/>
    </row>
    <row r="17" spans="3:29" ht="5.0999999999999996" customHeight="1" x14ac:dyDescent="0.25">
      <c r="C17" s="54"/>
      <c r="D17" s="55"/>
      <c r="E17" s="54"/>
      <c r="F17" s="54"/>
      <c r="G17" s="54"/>
      <c r="H17" s="54"/>
      <c r="I17" s="55"/>
      <c r="J17" s="54"/>
      <c r="K17" s="54"/>
      <c r="L17" s="54"/>
      <c r="M17" s="54"/>
      <c r="N17" s="46"/>
      <c r="O17" s="46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</row>
    <row r="18" spans="3:29" s="43" customFormat="1" ht="11.25" customHeight="1" x14ac:dyDescent="0.2">
      <c r="C18" s="67" t="s">
        <v>15</v>
      </c>
      <c r="D18" s="234"/>
      <c r="E18" s="68">
        <v>8597</v>
      </c>
      <c r="F18" s="69">
        <v>12306</v>
      </c>
      <c r="G18" s="69">
        <f t="shared" ref="G18:G47" si="0">+E18+F18</f>
        <v>20903</v>
      </c>
      <c r="H18" s="69">
        <v>7238</v>
      </c>
      <c r="I18" s="61"/>
      <c r="J18" s="70">
        <v>14336</v>
      </c>
      <c r="K18" s="69">
        <v>14140</v>
      </c>
      <c r="L18" s="69">
        <f t="shared" ref="L18:L48" si="1">+J18+K18</f>
        <v>28476</v>
      </c>
      <c r="M18" s="122">
        <v>8230</v>
      </c>
      <c r="N18" s="62"/>
      <c r="O18" s="71">
        <f t="shared" ref="O18:O35" si="2">(+M18/H18-1)*100</f>
        <v>13.705443492677528</v>
      </c>
      <c r="Q18" s="236" t="s">
        <v>112</v>
      </c>
      <c r="R18" s="237">
        <v>8597</v>
      </c>
      <c r="S18" s="238">
        <v>8597</v>
      </c>
      <c r="T18" s="238">
        <v>7238</v>
      </c>
      <c r="U18" s="240"/>
      <c r="V18" s="245" t="s">
        <v>112</v>
      </c>
      <c r="W18" s="238">
        <v>14336</v>
      </c>
      <c r="X18" s="239">
        <v>14140</v>
      </c>
      <c r="Y18" s="239">
        <v>8230</v>
      </c>
      <c r="Z18" s="240"/>
      <c r="AA18" s="246" t="s">
        <v>111</v>
      </c>
      <c r="AB18" s="246" t="s">
        <v>150</v>
      </c>
      <c r="AC18" s="44"/>
    </row>
    <row r="19" spans="3:29" s="43" customFormat="1" ht="11.25" customHeight="1" x14ac:dyDescent="0.2">
      <c r="C19" s="48" t="s">
        <v>16</v>
      </c>
      <c r="D19" s="234"/>
      <c r="E19" s="72">
        <v>22888</v>
      </c>
      <c r="F19" s="72">
        <v>16126</v>
      </c>
      <c r="G19" s="72">
        <f t="shared" si="0"/>
        <v>39014</v>
      </c>
      <c r="H19" s="72">
        <v>19250</v>
      </c>
      <c r="I19" s="61"/>
      <c r="J19" s="73">
        <v>30812</v>
      </c>
      <c r="K19" s="72">
        <v>27654</v>
      </c>
      <c r="L19" s="72">
        <f t="shared" si="1"/>
        <v>58466</v>
      </c>
      <c r="M19" s="123">
        <v>22837</v>
      </c>
      <c r="N19" s="62"/>
      <c r="O19" s="65">
        <f t="shared" si="2"/>
        <v>18.633766233766224</v>
      </c>
      <c r="Q19" s="236" t="s">
        <v>113</v>
      </c>
      <c r="R19" s="237">
        <v>22888</v>
      </c>
      <c r="S19" s="238">
        <v>22888</v>
      </c>
      <c r="T19" s="238">
        <v>19250</v>
      </c>
      <c r="U19" s="240"/>
      <c r="V19" s="245" t="s">
        <v>113</v>
      </c>
      <c r="W19" s="238">
        <v>30812</v>
      </c>
      <c r="X19" s="239">
        <v>27654</v>
      </c>
      <c r="Y19" s="239">
        <v>22837</v>
      </c>
      <c r="Z19" s="240"/>
      <c r="AA19" s="247" t="s">
        <v>112</v>
      </c>
      <c r="AB19" s="248">
        <v>12306</v>
      </c>
      <c r="AC19" s="44"/>
    </row>
    <row r="20" spans="3:29" s="43" customFormat="1" ht="11.25" customHeight="1" x14ac:dyDescent="0.2">
      <c r="C20" s="48" t="s">
        <v>17</v>
      </c>
      <c r="D20" s="234"/>
      <c r="E20" s="72">
        <v>11635</v>
      </c>
      <c r="F20" s="72">
        <v>14794</v>
      </c>
      <c r="G20" s="72">
        <f t="shared" si="0"/>
        <v>26429</v>
      </c>
      <c r="H20" s="72">
        <v>12021</v>
      </c>
      <c r="I20" s="61"/>
      <c r="J20" s="73">
        <v>32273</v>
      </c>
      <c r="K20" s="72">
        <v>22661</v>
      </c>
      <c r="L20" s="72">
        <f t="shared" si="1"/>
        <v>54934</v>
      </c>
      <c r="M20" s="123">
        <v>13141</v>
      </c>
      <c r="N20" s="62"/>
      <c r="O20" s="65">
        <f t="shared" si="2"/>
        <v>9.3170285333998848</v>
      </c>
      <c r="Q20" s="236" t="s">
        <v>114</v>
      </c>
      <c r="R20" s="237">
        <v>11635</v>
      </c>
      <c r="S20" s="238">
        <v>11635</v>
      </c>
      <c r="T20" s="238">
        <v>12021</v>
      </c>
      <c r="U20" s="240"/>
      <c r="V20" s="245" t="s">
        <v>114</v>
      </c>
      <c r="W20" s="238">
        <v>32273</v>
      </c>
      <c r="X20" s="239">
        <v>22661</v>
      </c>
      <c r="Y20" s="239">
        <v>13141</v>
      </c>
      <c r="Z20" s="240"/>
      <c r="AA20" s="247" t="s">
        <v>113</v>
      </c>
      <c r="AB20" s="248">
        <v>16126</v>
      </c>
      <c r="AC20" s="44"/>
    </row>
    <row r="21" spans="3:29" s="43" customFormat="1" ht="11.25" customHeight="1" x14ac:dyDescent="0.2">
      <c r="C21" s="48" t="s">
        <v>18</v>
      </c>
      <c r="D21" s="234"/>
      <c r="E21" s="72">
        <v>49494</v>
      </c>
      <c r="F21" s="72">
        <v>54713</v>
      </c>
      <c r="G21" s="72">
        <f t="shared" si="0"/>
        <v>104207</v>
      </c>
      <c r="H21" s="72">
        <v>50377</v>
      </c>
      <c r="I21" s="61"/>
      <c r="J21" s="73">
        <v>73466</v>
      </c>
      <c r="K21" s="72">
        <v>60418</v>
      </c>
      <c r="L21" s="72">
        <f t="shared" si="1"/>
        <v>133884</v>
      </c>
      <c r="M21" s="123">
        <v>49937</v>
      </c>
      <c r="N21" s="62"/>
      <c r="O21" s="65">
        <f t="shared" si="2"/>
        <v>-0.87341445500922488</v>
      </c>
      <c r="Q21" s="236" t="s">
        <v>115</v>
      </c>
      <c r="R21" s="237">
        <v>49494</v>
      </c>
      <c r="S21" s="238">
        <v>49494</v>
      </c>
      <c r="T21" s="238">
        <v>50377</v>
      </c>
      <c r="U21" s="240"/>
      <c r="V21" s="245" t="s">
        <v>115</v>
      </c>
      <c r="W21" s="238">
        <v>73466</v>
      </c>
      <c r="X21" s="239">
        <v>60418</v>
      </c>
      <c r="Y21" s="239">
        <v>49937</v>
      </c>
      <c r="Z21" s="240"/>
      <c r="AA21" s="247" t="s">
        <v>114</v>
      </c>
      <c r="AB21" s="248">
        <v>14794</v>
      </c>
      <c r="AC21" s="44"/>
    </row>
    <row r="22" spans="3:29" s="43" customFormat="1" ht="11.25" customHeight="1" x14ac:dyDescent="0.2">
      <c r="C22" s="48" t="s">
        <v>19</v>
      </c>
      <c r="D22" s="234"/>
      <c r="E22" s="72">
        <v>16522</v>
      </c>
      <c r="F22" s="72">
        <v>17128</v>
      </c>
      <c r="G22" s="72">
        <f t="shared" si="0"/>
        <v>33650</v>
      </c>
      <c r="H22" s="72">
        <v>19582</v>
      </c>
      <c r="I22" s="61"/>
      <c r="J22" s="73">
        <v>30044</v>
      </c>
      <c r="K22" s="72">
        <v>25225</v>
      </c>
      <c r="L22" s="72">
        <f t="shared" si="1"/>
        <v>55269</v>
      </c>
      <c r="M22" s="123">
        <v>20389</v>
      </c>
      <c r="N22" s="62"/>
      <c r="O22" s="65">
        <f t="shared" si="2"/>
        <v>4.1211316515167074</v>
      </c>
      <c r="Q22" s="236" t="s">
        <v>116</v>
      </c>
      <c r="R22" s="237">
        <v>16522</v>
      </c>
      <c r="S22" s="238">
        <v>16522</v>
      </c>
      <c r="T22" s="238">
        <v>19582</v>
      </c>
      <c r="U22" s="240"/>
      <c r="V22" s="245" t="s">
        <v>116</v>
      </c>
      <c r="W22" s="238">
        <v>30044</v>
      </c>
      <c r="X22" s="239">
        <v>25225</v>
      </c>
      <c r="Y22" s="239">
        <v>20389</v>
      </c>
      <c r="Z22" s="240"/>
      <c r="AA22" s="247" t="s">
        <v>115</v>
      </c>
      <c r="AB22" s="248">
        <v>54713</v>
      </c>
      <c r="AC22" s="44"/>
    </row>
    <row r="23" spans="3:29" s="43" customFormat="1" ht="11.25" customHeight="1" x14ac:dyDescent="0.2">
      <c r="C23" s="48" t="s">
        <v>20</v>
      </c>
      <c r="D23" s="234"/>
      <c r="E23" s="72">
        <v>22213</v>
      </c>
      <c r="F23" s="72">
        <v>32697</v>
      </c>
      <c r="G23" s="72">
        <f t="shared" si="0"/>
        <v>54910</v>
      </c>
      <c r="H23" s="72">
        <v>22734</v>
      </c>
      <c r="I23" s="61"/>
      <c r="J23" s="73">
        <v>49871</v>
      </c>
      <c r="K23" s="72">
        <v>35336</v>
      </c>
      <c r="L23" s="72">
        <f t="shared" si="1"/>
        <v>85207</v>
      </c>
      <c r="M23" s="123">
        <v>26950</v>
      </c>
      <c r="N23" s="62"/>
      <c r="O23" s="65">
        <f t="shared" si="2"/>
        <v>18.544910706430894</v>
      </c>
      <c r="Q23" s="236" t="s">
        <v>117</v>
      </c>
      <c r="R23" s="237">
        <v>22213</v>
      </c>
      <c r="S23" s="238">
        <v>22213</v>
      </c>
      <c r="T23" s="238">
        <v>22734</v>
      </c>
      <c r="U23" s="240"/>
      <c r="V23" s="245" t="s">
        <v>117</v>
      </c>
      <c r="W23" s="238">
        <v>49871</v>
      </c>
      <c r="X23" s="239">
        <v>35336</v>
      </c>
      <c r="Y23" s="239">
        <v>26950</v>
      </c>
      <c r="Z23" s="240"/>
      <c r="AA23" s="247" t="s">
        <v>116</v>
      </c>
      <c r="AB23" s="248">
        <v>17128</v>
      </c>
      <c r="AC23" s="44"/>
    </row>
    <row r="24" spans="3:29" s="43" customFormat="1" ht="11.25" customHeight="1" x14ac:dyDescent="0.2">
      <c r="C24" s="48" t="s">
        <v>37</v>
      </c>
      <c r="D24" s="234"/>
      <c r="E24" s="72">
        <v>39007</v>
      </c>
      <c r="F24" s="72">
        <v>39814</v>
      </c>
      <c r="G24" s="72">
        <f t="shared" si="0"/>
        <v>78821</v>
      </c>
      <c r="H24" s="72">
        <v>52776</v>
      </c>
      <c r="I24" s="61"/>
      <c r="J24" s="73">
        <v>61773</v>
      </c>
      <c r="K24" s="72">
        <v>49244</v>
      </c>
      <c r="L24" s="72">
        <f t="shared" si="1"/>
        <v>111017</v>
      </c>
      <c r="M24" s="123">
        <v>46457</v>
      </c>
      <c r="N24" s="62"/>
      <c r="O24" s="65">
        <f t="shared" si="2"/>
        <v>-11.97324541458239</v>
      </c>
      <c r="Q24" s="236" t="s">
        <v>118</v>
      </c>
      <c r="R24" s="237">
        <v>39007</v>
      </c>
      <c r="S24" s="238">
        <v>39007</v>
      </c>
      <c r="T24" s="238">
        <v>52776</v>
      </c>
      <c r="U24" s="240"/>
      <c r="V24" s="245" t="s">
        <v>118</v>
      </c>
      <c r="W24" s="238">
        <v>61773</v>
      </c>
      <c r="X24" s="239">
        <v>49244</v>
      </c>
      <c r="Y24" s="239">
        <v>46457</v>
      </c>
      <c r="Z24" s="240"/>
      <c r="AA24" s="247" t="s">
        <v>117</v>
      </c>
      <c r="AB24" s="248">
        <v>32697</v>
      </c>
      <c r="AC24" s="44"/>
    </row>
    <row r="25" spans="3:29" s="43" customFormat="1" ht="11.25" customHeight="1" x14ac:dyDescent="0.2">
      <c r="C25" s="48" t="s">
        <v>38</v>
      </c>
      <c r="D25" s="234"/>
      <c r="E25" s="72">
        <v>7064</v>
      </c>
      <c r="F25" s="72">
        <v>6672</v>
      </c>
      <c r="G25" s="72">
        <f t="shared" si="0"/>
        <v>13736</v>
      </c>
      <c r="H25" s="72">
        <v>9402</v>
      </c>
      <c r="I25" s="61"/>
      <c r="J25" s="73">
        <v>15060</v>
      </c>
      <c r="K25" s="72">
        <v>10380</v>
      </c>
      <c r="L25" s="72">
        <f t="shared" si="1"/>
        <v>25440</v>
      </c>
      <c r="M25" s="123">
        <v>10738</v>
      </c>
      <c r="N25" s="62"/>
      <c r="O25" s="65">
        <f t="shared" si="2"/>
        <v>14.209742607955755</v>
      </c>
      <c r="Q25" s="236" t="s">
        <v>119</v>
      </c>
      <c r="R25" s="237">
        <v>7064</v>
      </c>
      <c r="S25" s="238">
        <v>7064</v>
      </c>
      <c r="T25" s="238">
        <v>9402</v>
      </c>
      <c r="U25" s="240"/>
      <c r="V25" s="245" t="s">
        <v>119</v>
      </c>
      <c r="W25" s="238">
        <v>15060</v>
      </c>
      <c r="X25" s="239">
        <v>10380</v>
      </c>
      <c r="Y25" s="239">
        <v>10738</v>
      </c>
      <c r="Z25" s="240"/>
      <c r="AA25" s="247" t="s">
        <v>118</v>
      </c>
      <c r="AB25" s="248">
        <v>39814</v>
      </c>
      <c r="AC25" s="44"/>
    </row>
    <row r="26" spans="3:29" s="43" customFormat="1" ht="11.25" customHeight="1" x14ac:dyDescent="0.2">
      <c r="C26" s="48" t="s">
        <v>21</v>
      </c>
      <c r="D26" s="234"/>
      <c r="E26" s="72">
        <v>23338</v>
      </c>
      <c r="F26" s="72">
        <v>36598</v>
      </c>
      <c r="G26" s="72">
        <f t="shared" si="0"/>
        <v>59936</v>
      </c>
      <c r="H26" s="72">
        <v>38776</v>
      </c>
      <c r="I26" s="61"/>
      <c r="J26" s="73">
        <v>46731</v>
      </c>
      <c r="K26" s="72">
        <v>56321</v>
      </c>
      <c r="L26" s="72">
        <f t="shared" si="1"/>
        <v>103052</v>
      </c>
      <c r="M26" s="123">
        <v>42557</v>
      </c>
      <c r="N26" s="62"/>
      <c r="O26" s="65">
        <f t="shared" si="2"/>
        <v>9.7508768310295082</v>
      </c>
      <c r="Q26" s="236" t="s">
        <v>33</v>
      </c>
      <c r="R26" s="237">
        <v>232</v>
      </c>
      <c r="S26" s="238">
        <v>23338</v>
      </c>
      <c r="T26" s="238">
        <v>38776</v>
      </c>
      <c r="U26" s="240"/>
      <c r="V26" s="245" t="s">
        <v>120</v>
      </c>
      <c r="W26" s="238">
        <v>46731</v>
      </c>
      <c r="X26" s="239">
        <v>56321</v>
      </c>
      <c r="Y26" s="239">
        <v>42557</v>
      </c>
      <c r="Z26" s="240"/>
      <c r="AA26" s="247" t="s">
        <v>119</v>
      </c>
      <c r="AB26" s="248">
        <v>6672</v>
      </c>
      <c r="AC26" s="44"/>
    </row>
    <row r="27" spans="3:29" s="43" customFormat="1" ht="11.25" customHeight="1" x14ac:dyDescent="0.2">
      <c r="C27" s="48" t="s">
        <v>22</v>
      </c>
      <c r="D27" s="234"/>
      <c r="E27" s="72">
        <v>4593</v>
      </c>
      <c r="F27" s="72">
        <v>8560</v>
      </c>
      <c r="G27" s="72">
        <f t="shared" si="0"/>
        <v>13153</v>
      </c>
      <c r="H27" s="72">
        <v>11674</v>
      </c>
      <c r="I27" s="61"/>
      <c r="J27" s="73">
        <v>10704</v>
      </c>
      <c r="K27" s="72">
        <v>12574</v>
      </c>
      <c r="L27" s="72">
        <f t="shared" si="1"/>
        <v>23278</v>
      </c>
      <c r="M27" s="123">
        <v>13492</v>
      </c>
      <c r="N27" s="62"/>
      <c r="O27" s="65">
        <f t="shared" si="2"/>
        <v>15.573068357032716</v>
      </c>
      <c r="Q27" s="236" t="s">
        <v>120</v>
      </c>
      <c r="R27" s="237">
        <v>23338</v>
      </c>
      <c r="S27" s="238">
        <v>4593</v>
      </c>
      <c r="T27" s="238">
        <v>11674</v>
      </c>
      <c r="U27" s="240"/>
      <c r="V27" s="245" t="s">
        <v>121</v>
      </c>
      <c r="W27" s="238">
        <v>10704</v>
      </c>
      <c r="X27" s="239">
        <v>12574</v>
      </c>
      <c r="Y27" s="239">
        <v>13492</v>
      </c>
      <c r="Z27" s="240"/>
      <c r="AA27" s="247" t="s">
        <v>120</v>
      </c>
      <c r="AB27" s="248">
        <v>36598</v>
      </c>
      <c r="AC27" s="44"/>
    </row>
    <row r="28" spans="3:29" s="43" customFormat="1" ht="11.25" customHeight="1" x14ac:dyDescent="0.2">
      <c r="C28" s="49" t="s">
        <v>39</v>
      </c>
      <c r="D28" s="50"/>
      <c r="E28" s="72">
        <v>24135</v>
      </c>
      <c r="F28" s="72">
        <v>21109</v>
      </c>
      <c r="G28" s="72">
        <f t="shared" si="0"/>
        <v>45244</v>
      </c>
      <c r="H28" s="72">
        <v>29689</v>
      </c>
      <c r="I28" s="61"/>
      <c r="J28" s="73">
        <v>39455</v>
      </c>
      <c r="K28" s="72">
        <v>31576</v>
      </c>
      <c r="L28" s="72">
        <f t="shared" si="1"/>
        <v>71031</v>
      </c>
      <c r="M28" s="123">
        <v>27932</v>
      </c>
      <c r="N28" s="62"/>
      <c r="O28" s="65">
        <f t="shared" si="2"/>
        <v>-5.918016773889323</v>
      </c>
      <c r="Q28" s="236" t="s">
        <v>121</v>
      </c>
      <c r="R28" s="237">
        <v>4593</v>
      </c>
      <c r="S28" s="238">
        <v>24135</v>
      </c>
      <c r="T28" s="238">
        <v>29689</v>
      </c>
      <c r="U28" s="240"/>
      <c r="V28" s="245" t="s">
        <v>122</v>
      </c>
      <c r="W28" s="238">
        <v>39455</v>
      </c>
      <c r="X28" s="239">
        <v>31576</v>
      </c>
      <c r="Y28" s="239">
        <v>27932</v>
      </c>
      <c r="Z28" s="240"/>
      <c r="AA28" s="247" t="s">
        <v>121</v>
      </c>
      <c r="AB28" s="248">
        <v>8560</v>
      </c>
      <c r="AC28" s="44"/>
    </row>
    <row r="29" spans="3:29" s="43" customFormat="1" ht="11.25" customHeight="1" x14ac:dyDescent="0.2">
      <c r="C29" s="48" t="s">
        <v>40</v>
      </c>
      <c r="D29" s="234"/>
      <c r="E29" s="72">
        <v>16416</v>
      </c>
      <c r="F29" s="72">
        <v>22072</v>
      </c>
      <c r="G29" s="72">
        <f t="shared" si="0"/>
        <v>38488</v>
      </c>
      <c r="H29" s="72">
        <v>19863</v>
      </c>
      <c r="I29" s="61"/>
      <c r="J29" s="73">
        <v>38863</v>
      </c>
      <c r="K29" s="72">
        <v>32479</v>
      </c>
      <c r="L29" s="72">
        <f t="shared" si="1"/>
        <v>71342</v>
      </c>
      <c r="M29" s="123">
        <v>23352</v>
      </c>
      <c r="N29" s="62"/>
      <c r="O29" s="65">
        <f t="shared" si="2"/>
        <v>17.565322458843081</v>
      </c>
      <c r="Q29" s="236" t="s">
        <v>122</v>
      </c>
      <c r="R29" s="237">
        <v>24135</v>
      </c>
      <c r="S29" s="238">
        <v>16416</v>
      </c>
      <c r="T29" s="238">
        <v>19863</v>
      </c>
      <c r="U29" s="240"/>
      <c r="V29" s="245" t="s">
        <v>123</v>
      </c>
      <c r="W29" s="238">
        <v>38863</v>
      </c>
      <c r="X29" s="239">
        <v>32479</v>
      </c>
      <c r="Y29" s="239">
        <v>23352</v>
      </c>
      <c r="Z29" s="240"/>
      <c r="AA29" s="247" t="s">
        <v>122</v>
      </c>
      <c r="AB29" s="248">
        <v>21109</v>
      </c>
      <c r="AC29" s="44"/>
    </row>
    <row r="30" spans="3:29" s="43" customFormat="1" ht="11.25" customHeight="1" x14ac:dyDescent="0.2">
      <c r="C30" s="48" t="s">
        <v>23</v>
      </c>
      <c r="D30" s="234"/>
      <c r="E30" s="72">
        <v>40634</v>
      </c>
      <c r="F30" s="72">
        <v>34719</v>
      </c>
      <c r="G30" s="72">
        <f t="shared" si="0"/>
        <v>75353</v>
      </c>
      <c r="H30" s="72">
        <v>41797</v>
      </c>
      <c r="I30" s="61"/>
      <c r="J30" s="73">
        <v>67854</v>
      </c>
      <c r="K30" s="72">
        <v>109973</v>
      </c>
      <c r="L30" s="72">
        <f t="shared" si="1"/>
        <v>177827</v>
      </c>
      <c r="M30" s="123">
        <v>46978</v>
      </c>
      <c r="N30" s="62"/>
      <c r="O30" s="65">
        <f t="shared" si="2"/>
        <v>12.395626480369405</v>
      </c>
      <c r="Q30" s="236" t="s">
        <v>123</v>
      </c>
      <c r="R30" s="237">
        <v>16416</v>
      </c>
      <c r="S30" s="238">
        <v>40634</v>
      </c>
      <c r="T30" s="238">
        <v>41797</v>
      </c>
      <c r="U30" s="240"/>
      <c r="V30" s="245" t="s">
        <v>124</v>
      </c>
      <c r="W30" s="238">
        <v>67854</v>
      </c>
      <c r="X30" s="239">
        <v>109973</v>
      </c>
      <c r="Y30" s="239">
        <v>46978</v>
      </c>
      <c r="Z30" s="240"/>
      <c r="AA30" s="247" t="s">
        <v>123</v>
      </c>
      <c r="AB30" s="248">
        <v>22072</v>
      </c>
      <c r="AC30" s="44"/>
    </row>
    <row r="31" spans="3:29" s="43" customFormat="1" ht="11.25" customHeight="1" x14ac:dyDescent="0.2">
      <c r="C31" s="48" t="s">
        <v>41</v>
      </c>
      <c r="D31" s="234"/>
      <c r="E31" s="72">
        <v>54102</v>
      </c>
      <c r="F31" s="72">
        <v>48703</v>
      </c>
      <c r="G31" s="72">
        <f t="shared" si="0"/>
        <v>102805</v>
      </c>
      <c r="H31" s="72">
        <v>51869</v>
      </c>
      <c r="I31" s="61"/>
      <c r="J31" s="73">
        <v>78740</v>
      </c>
      <c r="K31" s="72">
        <v>66632</v>
      </c>
      <c r="L31" s="72">
        <f t="shared" si="1"/>
        <v>145372</v>
      </c>
      <c r="M31" s="123">
        <v>57322</v>
      </c>
      <c r="N31" s="62"/>
      <c r="O31" s="65">
        <f t="shared" si="2"/>
        <v>10.513023193044013</v>
      </c>
      <c r="Q31" s="236" t="s">
        <v>124</v>
      </c>
      <c r="R31" s="237">
        <v>40634</v>
      </c>
      <c r="S31" s="238">
        <v>54102</v>
      </c>
      <c r="T31" s="238">
        <v>51869</v>
      </c>
      <c r="U31" s="240"/>
      <c r="V31" s="245" t="s">
        <v>125</v>
      </c>
      <c r="W31" s="238">
        <v>78740</v>
      </c>
      <c r="X31" s="239">
        <v>66632</v>
      </c>
      <c r="Y31" s="239">
        <v>57322</v>
      </c>
      <c r="Z31" s="240"/>
      <c r="AA31" s="247" t="s">
        <v>124</v>
      </c>
      <c r="AB31" s="248">
        <v>34719</v>
      </c>
      <c r="AC31" s="44"/>
    </row>
    <row r="32" spans="3:29" s="43" customFormat="1" ht="11.25" customHeight="1" x14ac:dyDescent="0.2">
      <c r="C32" s="48" t="s">
        <v>24</v>
      </c>
      <c r="D32" s="234"/>
      <c r="E32" s="72">
        <v>69542</v>
      </c>
      <c r="F32" s="72">
        <v>77991</v>
      </c>
      <c r="G32" s="72">
        <f t="shared" si="0"/>
        <v>147533</v>
      </c>
      <c r="H32" s="72">
        <v>60587</v>
      </c>
      <c r="I32" s="61"/>
      <c r="J32" s="73">
        <v>89984</v>
      </c>
      <c r="K32" s="72">
        <v>100023</v>
      </c>
      <c r="L32" s="72">
        <f t="shared" si="1"/>
        <v>190007</v>
      </c>
      <c r="M32" s="123">
        <v>69045</v>
      </c>
      <c r="N32" s="62"/>
      <c r="O32" s="65">
        <f t="shared" si="2"/>
        <v>13.960090448446039</v>
      </c>
      <c r="Q32" s="236" t="s">
        <v>125</v>
      </c>
      <c r="R32" s="237">
        <v>54102</v>
      </c>
      <c r="S32" s="238">
        <v>69542</v>
      </c>
      <c r="T32" s="238">
        <v>60587</v>
      </c>
      <c r="U32" s="240"/>
      <c r="V32" s="245" t="s">
        <v>126</v>
      </c>
      <c r="W32" s="238">
        <v>89984</v>
      </c>
      <c r="X32" s="239">
        <v>100023</v>
      </c>
      <c r="Y32" s="239">
        <v>69045</v>
      </c>
      <c r="Z32" s="240"/>
      <c r="AA32" s="247" t="s">
        <v>125</v>
      </c>
      <c r="AB32" s="248">
        <v>48703</v>
      </c>
      <c r="AC32" s="44"/>
    </row>
    <row r="33" spans="3:29" s="43" customFormat="1" ht="11.25" customHeight="1" x14ac:dyDescent="0.2">
      <c r="C33" s="48" t="s">
        <v>25</v>
      </c>
      <c r="D33" s="234"/>
      <c r="E33" s="72">
        <v>56323</v>
      </c>
      <c r="F33" s="72">
        <v>55992</v>
      </c>
      <c r="G33" s="72">
        <f t="shared" si="0"/>
        <v>112315</v>
      </c>
      <c r="H33" s="72">
        <v>51022</v>
      </c>
      <c r="I33" s="61"/>
      <c r="J33" s="73">
        <v>101547</v>
      </c>
      <c r="K33" s="72">
        <v>92420</v>
      </c>
      <c r="L33" s="72">
        <f t="shared" si="1"/>
        <v>193967</v>
      </c>
      <c r="M33" s="123">
        <v>51545</v>
      </c>
      <c r="N33" s="62"/>
      <c r="O33" s="65">
        <f t="shared" si="2"/>
        <v>1.0250480185018285</v>
      </c>
      <c r="Q33" s="236" t="s">
        <v>126</v>
      </c>
      <c r="R33" s="237">
        <v>69542</v>
      </c>
      <c r="S33" s="238">
        <v>56323</v>
      </c>
      <c r="T33" s="238">
        <v>51022</v>
      </c>
      <c r="U33" s="240"/>
      <c r="V33" s="245" t="s">
        <v>127</v>
      </c>
      <c r="W33" s="238">
        <v>101547</v>
      </c>
      <c r="X33" s="239">
        <v>92420</v>
      </c>
      <c r="Y33" s="239">
        <v>51545</v>
      </c>
      <c r="Z33" s="240"/>
      <c r="AA33" s="247" t="s">
        <v>126</v>
      </c>
      <c r="AB33" s="248">
        <v>77991</v>
      </c>
      <c r="AC33" s="44"/>
    </row>
    <row r="34" spans="3:29" s="43" customFormat="1" ht="11.25" customHeight="1" x14ac:dyDescent="0.2">
      <c r="C34" s="48" t="s">
        <v>12</v>
      </c>
      <c r="D34" s="234"/>
      <c r="E34" s="72">
        <v>343210</v>
      </c>
      <c r="F34" s="72">
        <v>234628</v>
      </c>
      <c r="G34" s="72">
        <f t="shared" si="0"/>
        <v>577838</v>
      </c>
      <c r="H34" s="72">
        <v>215202</v>
      </c>
      <c r="I34" s="61"/>
      <c r="J34" s="73">
        <v>513205</v>
      </c>
      <c r="K34" s="72">
        <v>334313</v>
      </c>
      <c r="L34" s="72">
        <f t="shared" si="1"/>
        <v>847518</v>
      </c>
      <c r="M34" s="123">
        <v>247389</v>
      </c>
      <c r="N34" s="62"/>
      <c r="O34" s="65">
        <f t="shared" si="2"/>
        <v>14.956645384336586</v>
      </c>
      <c r="Q34" s="236" t="s">
        <v>127</v>
      </c>
      <c r="R34" s="237">
        <v>56323</v>
      </c>
      <c r="S34" s="238">
        <v>343210</v>
      </c>
      <c r="T34" s="238">
        <v>215202</v>
      </c>
      <c r="U34" s="240"/>
      <c r="V34" s="245" t="s">
        <v>128</v>
      </c>
      <c r="W34" s="238">
        <v>513205</v>
      </c>
      <c r="X34" s="239">
        <v>334313</v>
      </c>
      <c r="Y34" s="239">
        <v>247389</v>
      </c>
      <c r="Z34" s="240"/>
      <c r="AA34" s="247" t="s">
        <v>127</v>
      </c>
      <c r="AB34" s="248">
        <v>55992</v>
      </c>
      <c r="AC34" s="44"/>
    </row>
    <row r="35" spans="3:29" s="43" customFormat="1" ht="11.25" customHeight="1" x14ac:dyDescent="0.2">
      <c r="C35" s="48" t="s">
        <v>42</v>
      </c>
      <c r="D35" s="234"/>
      <c r="E35" s="72">
        <v>58346</v>
      </c>
      <c r="F35" s="72">
        <v>43168</v>
      </c>
      <c r="G35" s="72">
        <f t="shared" si="0"/>
        <v>101514</v>
      </c>
      <c r="H35" s="72">
        <v>47109</v>
      </c>
      <c r="I35" s="61"/>
      <c r="J35" s="73">
        <v>93998</v>
      </c>
      <c r="K35" s="72">
        <v>64149</v>
      </c>
      <c r="L35" s="72">
        <f t="shared" si="1"/>
        <v>158147</v>
      </c>
      <c r="M35" s="123">
        <v>51455</v>
      </c>
      <c r="N35" s="62"/>
      <c r="O35" s="65">
        <f t="shared" si="2"/>
        <v>9.2254134029591039</v>
      </c>
      <c r="Q35" s="236" t="s">
        <v>128</v>
      </c>
      <c r="R35" s="237">
        <v>343210</v>
      </c>
      <c r="S35" s="238">
        <v>58346</v>
      </c>
      <c r="T35" s="238">
        <v>47109</v>
      </c>
      <c r="U35" s="240"/>
      <c r="V35" s="245" t="s">
        <v>129</v>
      </c>
      <c r="W35" s="238">
        <v>93998</v>
      </c>
      <c r="X35" s="239">
        <v>64149</v>
      </c>
      <c r="Y35" s="239">
        <v>51455</v>
      </c>
      <c r="Z35" s="240"/>
      <c r="AA35" s="247" t="s">
        <v>128</v>
      </c>
      <c r="AB35" s="248">
        <v>234628</v>
      </c>
      <c r="AC35" s="44"/>
    </row>
    <row r="36" spans="3:29" s="43" customFormat="1" ht="11.25" customHeight="1" x14ac:dyDescent="0.2">
      <c r="C36" s="48" t="s">
        <v>47</v>
      </c>
      <c r="D36" s="234"/>
      <c r="E36" s="72"/>
      <c r="F36" s="72">
        <v>1789</v>
      </c>
      <c r="G36" s="72">
        <f t="shared" si="0"/>
        <v>1789</v>
      </c>
      <c r="H36" s="72">
        <v>1005</v>
      </c>
      <c r="I36" s="61"/>
      <c r="J36" s="73">
        <v>51306</v>
      </c>
      <c r="K36" s="72">
        <v>50061</v>
      </c>
      <c r="L36" s="72">
        <f t="shared" si="1"/>
        <v>101367</v>
      </c>
      <c r="M36" s="123">
        <v>21979</v>
      </c>
      <c r="N36" s="62"/>
      <c r="O36" s="65">
        <v>0</v>
      </c>
      <c r="Q36" s="236" t="s">
        <v>129</v>
      </c>
      <c r="R36" s="237">
        <v>58346</v>
      </c>
      <c r="S36" s="240"/>
      <c r="T36" s="238">
        <v>1005</v>
      </c>
      <c r="U36" s="240"/>
      <c r="V36" s="245" t="s">
        <v>130</v>
      </c>
      <c r="W36" s="238">
        <v>51306</v>
      </c>
      <c r="X36" s="239">
        <v>50061</v>
      </c>
      <c r="Y36" s="239">
        <v>21979</v>
      </c>
      <c r="Z36" s="240"/>
      <c r="AA36" s="247" t="s">
        <v>129</v>
      </c>
      <c r="AB36" s="248">
        <v>43168</v>
      </c>
      <c r="AC36" s="44"/>
    </row>
    <row r="37" spans="3:29" s="43" customFormat="1" ht="11.25" customHeight="1" x14ac:dyDescent="0.2">
      <c r="C37" s="48" t="s">
        <v>11</v>
      </c>
      <c r="D37" s="234"/>
      <c r="E37" s="72">
        <v>17100</v>
      </c>
      <c r="F37" s="72">
        <v>15522</v>
      </c>
      <c r="G37" s="72">
        <f t="shared" si="0"/>
        <v>32622</v>
      </c>
      <c r="H37" s="72">
        <v>18335</v>
      </c>
      <c r="I37" s="61"/>
      <c r="J37" s="73">
        <v>29676</v>
      </c>
      <c r="K37" s="72">
        <v>21312</v>
      </c>
      <c r="L37" s="72">
        <f t="shared" si="1"/>
        <v>50988</v>
      </c>
      <c r="M37" s="123">
        <v>19808</v>
      </c>
      <c r="N37" s="62"/>
      <c r="O37" s="65">
        <f>IF(H37&gt;0,(+M37/H37-1)*100,0)</f>
        <v>8.03381510771748</v>
      </c>
      <c r="Q37" s="236" t="s">
        <v>131</v>
      </c>
      <c r="R37" s="237">
        <v>17100</v>
      </c>
      <c r="S37" s="238">
        <v>17100</v>
      </c>
      <c r="T37" s="238">
        <v>18335</v>
      </c>
      <c r="U37" s="240"/>
      <c r="V37" s="245" t="s">
        <v>131</v>
      </c>
      <c r="W37" s="238">
        <v>29676</v>
      </c>
      <c r="X37" s="239">
        <v>21312</v>
      </c>
      <c r="Y37" s="239">
        <v>19808</v>
      </c>
      <c r="Z37" s="240"/>
      <c r="AA37" s="247" t="s">
        <v>130</v>
      </c>
      <c r="AB37" s="248">
        <v>1789</v>
      </c>
      <c r="AC37" s="44"/>
    </row>
    <row r="38" spans="3:29" s="43" customFormat="1" ht="11.25" customHeight="1" x14ac:dyDescent="0.2">
      <c r="C38" s="48" t="s">
        <v>26</v>
      </c>
      <c r="D38" s="234"/>
      <c r="E38" s="72">
        <v>7288</v>
      </c>
      <c r="F38" s="72">
        <v>8019</v>
      </c>
      <c r="G38" s="72">
        <f t="shared" si="0"/>
        <v>15307</v>
      </c>
      <c r="H38" s="72">
        <v>6219</v>
      </c>
      <c r="I38" s="61"/>
      <c r="J38" s="73">
        <v>10090</v>
      </c>
      <c r="K38" s="72">
        <v>12215</v>
      </c>
      <c r="L38" s="72">
        <f t="shared" si="1"/>
        <v>22305</v>
      </c>
      <c r="M38" s="123">
        <v>6550</v>
      </c>
      <c r="N38" s="62"/>
      <c r="O38" s="65">
        <f t="shared" ref="O38:O44" si="3">(+M38/H38-1)*100</f>
        <v>5.3223990995336923</v>
      </c>
      <c r="Q38" s="236" t="s">
        <v>132</v>
      </c>
      <c r="R38" s="237">
        <v>7288</v>
      </c>
      <c r="S38" s="238">
        <v>7288</v>
      </c>
      <c r="T38" s="238">
        <v>6219</v>
      </c>
      <c r="U38" s="240"/>
      <c r="V38" s="245" t="s">
        <v>132</v>
      </c>
      <c r="W38" s="238">
        <v>10090</v>
      </c>
      <c r="X38" s="239">
        <v>12215</v>
      </c>
      <c r="Y38" s="239">
        <v>6550</v>
      </c>
      <c r="Z38" s="240"/>
      <c r="AA38" s="247" t="s">
        <v>131</v>
      </c>
      <c r="AB38" s="248">
        <v>15522</v>
      </c>
      <c r="AC38" s="44"/>
    </row>
    <row r="39" spans="3:29" s="43" customFormat="1" ht="11.25" customHeight="1" x14ac:dyDescent="0.2">
      <c r="C39" s="48" t="s">
        <v>43</v>
      </c>
      <c r="D39" s="234"/>
      <c r="E39" s="72">
        <v>5005</v>
      </c>
      <c r="F39" s="72">
        <v>10641</v>
      </c>
      <c r="G39" s="72">
        <f t="shared" si="0"/>
        <v>15646</v>
      </c>
      <c r="H39" s="72">
        <v>12405</v>
      </c>
      <c r="I39" s="61"/>
      <c r="J39" s="73">
        <v>11724</v>
      </c>
      <c r="K39" s="72">
        <v>15328</v>
      </c>
      <c r="L39" s="72">
        <f t="shared" si="1"/>
        <v>27052</v>
      </c>
      <c r="M39" s="123">
        <v>16094</v>
      </c>
      <c r="N39" s="62"/>
      <c r="O39" s="65">
        <f t="shared" si="3"/>
        <v>29.738008867392175</v>
      </c>
      <c r="Q39" s="236" t="s">
        <v>133</v>
      </c>
      <c r="R39" s="237">
        <v>5005</v>
      </c>
      <c r="S39" s="238">
        <v>5005</v>
      </c>
      <c r="T39" s="238">
        <v>12405</v>
      </c>
      <c r="U39" s="240"/>
      <c r="V39" s="245" t="s">
        <v>133</v>
      </c>
      <c r="W39" s="238">
        <v>11724</v>
      </c>
      <c r="X39" s="239">
        <v>15328</v>
      </c>
      <c r="Y39" s="239">
        <v>16094</v>
      </c>
      <c r="Z39" s="240"/>
      <c r="AA39" s="247" t="s">
        <v>132</v>
      </c>
      <c r="AB39" s="248">
        <v>8019</v>
      </c>
      <c r="AC39" s="44"/>
    </row>
    <row r="40" spans="3:29" s="43" customFormat="1" ht="11.25" customHeight="1" x14ac:dyDescent="0.2">
      <c r="C40" s="48" t="s">
        <v>27</v>
      </c>
      <c r="D40" s="50"/>
      <c r="E40" s="72">
        <v>10071</v>
      </c>
      <c r="F40" s="72">
        <v>4900</v>
      </c>
      <c r="G40" s="72">
        <f t="shared" si="0"/>
        <v>14971</v>
      </c>
      <c r="H40" s="72">
        <v>5501</v>
      </c>
      <c r="I40" s="61"/>
      <c r="J40" s="73">
        <v>12095</v>
      </c>
      <c r="K40" s="72">
        <v>7690</v>
      </c>
      <c r="L40" s="72">
        <f t="shared" si="1"/>
        <v>19785</v>
      </c>
      <c r="M40" s="123">
        <v>6502</v>
      </c>
      <c r="N40" s="62"/>
      <c r="O40" s="65">
        <f t="shared" si="3"/>
        <v>18.196691510634434</v>
      </c>
      <c r="Q40" s="236" t="s">
        <v>134</v>
      </c>
      <c r="R40" s="237">
        <v>10071</v>
      </c>
      <c r="S40" s="238">
        <v>10071</v>
      </c>
      <c r="T40" s="238">
        <v>5501</v>
      </c>
      <c r="U40" s="240"/>
      <c r="V40" s="245" t="s">
        <v>134</v>
      </c>
      <c r="W40" s="238">
        <v>12095</v>
      </c>
      <c r="X40" s="239">
        <v>7690</v>
      </c>
      <c r="Y40" s="239">
        <v>6502</v>
      </c>
      <c r="Z40" s="240"/>
      <c r="AA40" s="247" t="s">
        <v>133</v>
      </c>
      <c r="AB40" s="248">
        <v>10641</v>
      </c>
      <c r="AC40" s="44"/>
    </row>
    <row r="41" spans="3:29" s="43" customFormat="1" ht="11.25" customHeight="1" x14ac:dyDescent="0.2">
      <c r="C41" s="48" t="s">
        <v>9</v>
      </c>
      <c r="D41" s="234"/>
      <c r="E41" s="72">
        <v>55338</v>
      </c>
      <c r="F41" s="72">
        <v>43903</v>
      </c>
      <c r="G41" s="72">
        <f t="shared" si="0"/>
        <v>99241</v>
      </c>
      <c r="H41" s="72">
        <v>51136</v>
      </c>
      <c r="I41" s="61"/>
      <c r="J41" s="73">
        <v>123991</v>
      </c>
      <c r="K41" s="72">
        <v>63777</v>
      </c>
      <c r="L41" s="72">
        <f t="shared" si="1"/>
        <v>187768</v>
      </c>
      <c r="M41" s="123">
        <v>45192</v>
      </c>
      <c r="N41" s="62"/>
      <c r="O41" s="65">
        <f t="shared" si="3"/>
        <v>-11.623904881101376</v>
      </c>
      <c r="Q41" s="236" t="s">
        <v>135</v>
      </c>
      <c r="R41" s="237">
        <v>55338</v>
      </c>
      <c r="S41" s="238">
        <v>55338</v>
      </c>
      <c r="T41" s="238">
        <v>51136</v>
      </c>
      <c r="U41" s="240"/>
      <c r="V41" s="245" t="s">
        <v>135</v>
      </c>
      <c r="W41" s="238">
        <v>123991</v>
      </c>
      <c r="X41" s="239">
        <v>63777</v>
      </c>
      <c r="Y41" s="239">
        <v>45192</v>
      </c>
      <c r="Z41" s="240"/>
      <c r="AA41" s="247" t="s">
        <v>134</v>
      </c>
      <c r="AB41" s="248">
        <v>4900</v>
      </c>
      <c r="AC41" s="44"/>
    </row>
    <row r="42" spans="3:29" s="43" customFormat="1" ht="11.25" customHeight="1" x14ac:dyDescent="0.2">
      <c r="C42" s="48" t="s">
        <v>10</v>
      </c>
      <c r="D42" s="234"/>
      <c r="E42" s="72">
        <v>22515</v>
      </c>
      <c r="F42" s="72">
        <v>17156</v>
      </c>
      <c r="G42" s="72">
        <f t="shared" si="0"/>
        <v>39671</v>
      </c>
      <c r="H42" s="72">
        <v>21737</v>
      </c>
      <c r="I42" s="61"/>
      <c r="J42" s="73">
        <v>26908</v>
      </c>
      <c r="K42" s="72">
        <v>25897</v>
      </c>
      <c r="L42" s="72">
        <f t="shared" si="1"/>
        <v>52805</v>
      </c>
      <c r="M42" s="123">
        <v>22305</v>
      </c>
      <c r="N42" s="62"/>
      <c r="O42" s="65">
        <f t="shared" si="3"/>
        <v>2.6130560794958013</v>
      </c>
      <c r="Q42" s="236" t="s">
        <v>136</v>
      </c>
      <c r="R42" s="237">
        <v>22515</v>
      </c>
      <c r="S42" s="238">
        <v>22515</v>
      </c>
      <c r="T42" s="238">
        <v>21737</v>
      </c>
      <c r="U42" s="240"/>
      <c r="V42" s="245" t="s">
        <v>136</v>
      </c>
      <c r="W42" s="238">
        <v>26908</v>
      </c>
      <c r="X42" s="239">
        <v>25897</v>
      </c>
      <c r="Y42" s="239">
        <v>22305</v>
      </c>
      <c r="Z42" s="240"/>
      <c r="AA42" s="247" t="s">
        <v>135</v>
      </c>
      <c r="AB42" s="248">
        <v>43903</v>
      </c>
      <c r="AC42" s="44"/>
    </row>
    <row r="43" spans="3:29" s="43" customFormat="1" ht="11.25" customHeight="1" x14ac:dyDescent="0.2">
      <c r="C43" s="48" t="s">
        <v>8</v>
      </c>
      <c r="D43" s="234"/>
      <c r="E43" s="72">
        <v>17657</v>
      </c>
      <c r="F43" s="72">
        <v>22397</v>
      </c>
      <c r="G43" s="72">
        <f t="shared" si="0"/>
        <v>40054</v>
      </c>
      <c r="H43" s="72">
        <v>18417</v>
      </c>
      <c r="I43" s="61"/>
      <c r="J43" s="73">
        <v>34613</v>
      </c>
      <c r="K43" s="72">
        <v>28187</v>
      </c>
      <c r="L43" s="72">
        <f t="shared" si="1"/>
        <v>62800</v>
      </c>
      <c r="M43" s="123">
        <v>26418</v>
      </c>
      <c r="N43" s="62"/>
      <c r="O43" s="65">
        <f t="shared" si="3"/>
        <v>43.443557582668177</v>
      </c>
      <c r="Q43" s="236" t="s">
        <v>137</v>
      </c>
      <c r="R43" s="237">
        <v>17657</v>
      </c>
      <c r="S43" s="238">
        <v>17657</v>
      </c>
      <c r="T43" s="238">
        <v>18417</v>
      </c>
      <c r="U43" s="240"/>
      <c r="V43" s="245" t="s">
        <v>137</v>
      </c>
      <c r="W43" s="238">
        <v>34613</v>
      </c>
      <c r="X43" s="239">
        <v>28187</v>
      </c>
      <c r="Y43" s="239">
        <v>26418</v>
      </c>
      <c r="Z43" s="240"/>
      <c r="AA43" s="247" t="s">
        <v>136</v>
      </c>
      <c r="AB43" s="248">
        <v>17156</v>
      </c>
      <c r="AC43" s="44"/>
    </row>
    <row r="44" spans="3:29" s="43" customFormat="1" ht="11.25" customHeight="1" x14ac:dyDescent="0.2">
      <c r="C44" s="48" t="s">
        <v>28</v>
      </c>
      <c r="D44" s="234"/>
      <c r="E44" s="72">
        <v>27664</v>
      </c>
      <c r="F44" s="72">
        <v>25988</v>
      </c>
      <c r="G44" s="72">
        <f t="shared" si="0"/>
        <v>53652</v>
      </c>
      <c r="H44" s="72">
        <v>24585</v>
      </c>
      <c r="I44" s="61"/>
      <c r="J44" s="73">
        <v>58959</v>
      </c>
      <c r="K44" s="72">
        <v>43420</v>
      </c>
      <c r="L44" s="72">
        <f t="shared" si="1"/>
        <v>102379</v>
      </c>
      <c r="M44" s="123">
        <v>25529</v>
      </c>
      <c r="N44" s="62"/>
      <c r="O44" s="65">
        <f t="shared" si="3"/>
        <v>3.8397396786658433</v>
      </c>
      <c r="Q44" s="236" t="s">
        <v>138</v>
      </c>
      <c r="R44" s="237">
        <v>27664</v>
      </c>
      <c r="S44" s="238">
        <v>27664</v>
      </c>
      <c r="T44" s="238">
        <v>24585</v>
      </c>
      <c r="U44" s="240"/>
      <c r="V44" s="245" t="s">
        <v>138</v>
      </c>
      <c r="W44" s="238">
        <v>58959</v>
      </c>
      <c r="X44" s="239">
        <v>43420</v>
      </c>
      <c r="Y44" s="239">
        <v>25529</v>
      </c>
      <c r="Z44" s="240"/>
      <c r="AA44" s="247" t="s">
        <v>137</v>
      </c>
      <c r="AB44" s="248">
        <v>22397</v>
      </c>
      <c r="AC44" s="44"/>
    </row>
    <row r="45" spans="3:29" s="43" customFormat="1" ht="11.25" customHeight="1" x14ac:dyDescent="0.2">
      <c r="C45" s="48" t="s">
        <v>91</v>
      </c>
      <c r="D45" s="234"/>
      <c r="E45" s="74"/>
      <c r="F45" s="72"/>
      <c r="G45" s="72"/>
      <c r="H45" s="72"/>
      <c r="I45" s="61"/>
      <c r="J45" s="73"/>
      <c r="K45" s="72">
        <v>41403</v>
      </c>
      <c r="L45" s="72">
        <f t="shared" si="1"/>
        <v>41403</v>
      </c>
      <c r="M45" s="123">
        <v>5862</v>
      </c>
      <c r="N45" s="62"/>
      <c r="O45" s="65">
        <v>0</v>
      </c>
      <c r="Q45" s="236" t="s">
        <v>139</v>
      </c>
      <c r="R45" s="237">
        <v>17171</v>
      </c>
      <c r="S45" s="240"/>
      <c r="T45" s="240"/>
      <c r="U45" s="240"/>
      <c r="V45" s="240"/>
      <c r="W45" s="240"/>
      <c r="X45" s="239">
        <v>41403</v>
      </c>
      <c r="Y45" s="239">
        <v>5862</v>
      </c>
      <c r="Z45" s="240"/>
      <c r="AA45" s="247" t="s">
        <v>138</v>
      </c>
      <c r="AB45" s="248">
        <v>25988</v>
      </c>
      <c r="AC45" s="44"/>
    </row>
    <row r="46" spans="3:29" s="43" customFormat="1" ht="11.25" customHeight="1" x14ac:dyDescent="0.2">
      <c r="C46" s="48" t="s">
        <v>7</v>
      </c>
      <c r="D46" s="234"/>
      <c r="E46" s="74">
        <v>17171</v>
      </c>
      <c r="F46" s="72">
        <v>18568</v>
      </c>
      <c r="G46" s="72">
        <f t="shared" si="0"/>
        <v>35739</v>
      </c>
      <c r="H46" s="72">
        <v>14094</v>
      </c>
      <c r="I46" s="61"/>
      <c r="J46" s="73">
        <v>24527</v>
      </c>
      <c r="K46" s="72">
        <v>22406</v>
      </c>
      <c r="L46" s="72">
        <f t="shared" si="1"/>
        <v>46933</v>
      </c>
      <c r="M46" s="123">
        <v>16838</v>
      </c>
      <c r="N46" s="62"/>
      <c r="O46" s="65">
        <f>(+M46/H46-1)*100</f>
        <v>19.469277706825604</v>
      </c>
      <c r="Q46" s="236" t="s">
        <v>140</v>
      </c>
      <c r="R46" s="237">
        <v>7499</v>
      </c>
      <c r="S46" s="238">
        <v>17171</v>
      </c>
      <c r="T46" s="238">
        <v>14094</v>
      </c>
      <c r="U46" s="240"/>
      <c r="V46" s="245" t="s">
        <v>139</v>
      </c>
      <c r="W46" s="238">
        <v>24527</v>
      </c>
      <c r="X46" s="239">
        <v>22406</v>
      </c>
      <c r="Y46" s="239">
        <v>16838</v>
      </c>
      <c r="Z46" s="240"/>
      <c r="AC46" s="44"/>
    </row>
    <row r="47" spans="3:29" s="43" customFormat="1" ht="11.25" customHeight="1" x14ac:dyDescent="0.2">
      <c r="C47" s="48" t="s">
        <v>29</v>
      </c>
      <c r="D47" s="234"/>
      <c r="E47" s="74">
        <v>7499</v>
      </c>
      <c r="F47" s="72">
        <v>8789</v>
      </c>
      <c r="G47" s="72">
        <f t="shared" si="0"/>
        <v>16288</v>
      </c>
      <c r="H47" s="72">
        <v>10367</v>
      </c>
      <c r="I47" s="61"/>
      <c r="J47" s="73">
        <v>17463</v>
      </c>
      <c r="K47" s="72">
        <v>13232</v>
      </c>
      <c r="L47" s="72">
        <f t="shared" si="1"/>
        <v>30695</v>
      </c>
      <c r="M47" s="123">
        <v>12174</v>
      </c>
      <c r="N47" s="62"/>
      <c r="O47" s="65">
        <f>(+M47/H47-1)*100</f>
        <v>17.430307707147684</v>
      </c>
      <c r="Q47" s="236" t="s">
        <v>141</v>
      </c>
      <c r="R47" s="237">
        <v>9154</v>
      </c>
      <c r="S47" s="238">
        <v>7499</v>
      </c>
      <c r="T47" s="238">
        <v>10367</v>
      </c>
      <c r="U47" s="240"/>
      <c r="V47" s="245" t="s">
        <v>140</v>
      </c>
      <c r="W47" s="238">
        <v>17463</v>
      </c>
      <c r="X47" s="239">
        <v>13232</v>
      </c>
      <c r="Y47" s="239">
        <v>12174</v>
      </c>
      <c r="Z47" s="240"/>
      <c r="AA47" s="247" t="s">
        <v>139</v>
      </c>
      <c r="AB47" s="248">
        <v>18568</v>
      </c>
      <c r="AC47" s="44"/>
    </row>
    <row r="48" spans="3:29" s="43" customFormat="1" ht="11.25" customHeight="1" x14ac:dyDescent="0.2">
      <c r="C48" s="48" t="s">
        <v>30</v>
      </c>
      <c r="D48" s="234"/>
      <c r="E48" s="74">
        <v>9154</v>
      </c>
      <c r="F48" s="72">
        <v>12307</v>
      </c>
      <c r="G48" s="72">
        <f>+E48+F48</f>
        <v>21461</v>
      </c>
      <c r="H48" s="72">
        <v>11108</v>
      </c>
      <c r="I48" s="61"/>
      <c r="J48" s="73">
        <v>19952</v>
      </c>
      <c r="K48" s="72">
        <v>18002</v>
      </c>
      <c r="L48" s="72">
        <f t="shared" si="1"/>
        <v>37954</v>
      </c>
      <c r="M48" s="123">
        <v>12226</v>
      </c>
      <c r="N48" s="62"/>
      <c r="O48" s="65">
        <f>(+M48/H48-1)*100</f>
        <v>10.064818149081734</v>
      </c>
      <c r="S48" s="238">
        <v>9154</v>
      </c>
      <c r="T48" s="238">
        <v>11108</v>
      </c>
      <c r="U48" s="240"/>
      <c r="V48" s="245" t="s">
        <v>141</v>
      </c>
      <c r="W48" s="238">
        <v>19952</v>
      </c>
      <c r="X48" s="239">
        <v>18002</v>
      </c>
      <c r="Y48" s="239">
        <v>12226</v>
      </c>
      <c r="Z48" s="240"/>
      <c r="AA48" s="247" t="s">
        <v>140</v>
      </c>
      <c r="AB48" s="248">
        <v>8789</v>
      </c>
      <c r="AC48" s="44"/>
    </row>
    <row r="49" spans="3:29" s="43" customFormat="1" ht="11.25" customHeight="1" x14ac:dyDescent="0.2">
      <c r="C49" s="51" t="s">
        <v>149</v>
      </c>
      <c r="D49" s="85"/>
      <c r="E49" s="75">
        <v>232</v>
      </c>
      <c r="F49" s="75">
        <v>812</v>
      </c>
      <c r="G49" s="75">
        <f>E49+F49</f>
        <v>1044</v>
      </c>
      <c r="H49" s="75">
        <v>796</v>
      </c>
      <c r="I49" s="86"/>
      <c r="J49" s="231">
        <v>1126</v>
      </c>
      <c r="K49" s="119">
        <v>1039</v>
      </c>
      <c r="L49" s="119">
        <f>J49+K49</f>
        <v>2165</v>
      </c>
      <c r="M49" s="119">
        <v>689</v>
      </c>
      <c r="N49" s="87"/>
      <c r="O49" s="88">
        <f>(+M49/H49-1)*100</f>
        <v>-13.442211055276388</v>
      </c>
      <c r="Q49" s="245"/>
      <c r="R49" s="238"/>
      <c r="S49" s="238"/>
      <c r="T49" s="238"/>
      <c r="U49" s="240"/>
      <c r="V49" s="245"/>
      <c r="W49" s="238"/>
      <c r="X49" s="239"/>
      <c r="Y49" s="239"/>
      <c r="Z49" s="240"/>
      <c r="AA49" s="247" t="s">
        <v>141</v>
      </c>
      <c r="AB49" s="248">
        <v>12307</v>
      </c>
      <c r="AC49" s="44"/>
    </row>
    <row r="50" spans="3:29" ht="15" customHeight="1" x14ac:dyDescent="0.25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AA50" s="247" t="s">
        <v>33</v>
      </c>
      <c r="AB50" s="248">
        <v>812</v>
      </c>
    </row>
    <row r="51" spans="3:29" ht="17.25" customHeight="1" x14ac:dyDescent="0.2">
      <c r="C51" s="1247" t="s">
        <v>148</v>
      </c>
      <c r="D51" s="1247"/>
      <c r="Q51" s="235" t="s">
        <v>111</v>
      </c>
      <c r="R51" s="235" t="s">
        <v>110</v>
      </c>
    </row>
    <row r="52" spans="3:29" ht="17.25" customHeight="1" x14ac:dyDescent="0.2">
      <c r="C52" s="1247"/>
      <c r="D52" s="1247"/>
      <c r="E52" s="233"/>
      <c r="Q52" s="236" t="s">
        <v>112</v>
      </c>
      <c r="R52" s="237">
        <v>8597</v>
      </c>
    </row>
    <row r="53" spans="3:29" ht="17.25" customHeight="1" x14ac:dyDescent="0.2">
      <c r="C53" s="1247"/>
      <c r="D53" s="1247"/>
      <c r="E53" s="233"/>
      <c r="Q53" s="236" t="s">
        <v>113</v>
      </c>
      <c r="R53" s="237">
        <v>22888</v>
      </c>
    </row>
    <row r="54" spans="3:29" ht="17.25" customHeight="1" x14ac:dyDescent="0.2">
      <c r="Q54" s="236" t="s">
        <v>114</v>
      </c>
      <c r="R54" s="237">
        <v>11635</v>
      </c>
    </row>
    <row r="55" spans="3:29" ht="17.25" customHeight="1" x14ac:dyDescent="0.2">
      <c r="Q55" s="236" t="s">
        <v>115</v>
      </c>
      <c r="R55" s="237">
        <v>49494</v>
      </c>
    </row>
    <row r="56" spans="3:29" ht="17.25" customHeight="1" x14ac:dyDescent="0.2">
      <c r="Q56" s="236" t="s">
        <v>116</v>
      </c>
      <c r="R56" s="237">
        <v>16522</v>
      </c>
    </row>
    <row r="57" spans="3:29" ht="17.25" customHeight="1" x14ac:dyDescent="0.2">
      <c r="Q57" s="236" t="s">
        <v>117</v>
      </c>
      <c r="R57" s="237">
        <v>22213</v>
      </c>
    </row>
    <row r="58" spans="3:29" ht="17.25" customHeight="1" x14ac:dyDescent="0.2">
      <c r="Q58" s="236" t="s">
        <v>118</v>
      </c>
      <c r="R58" s="237">
        <v>39007</v>
      </c>
    </row>
    <row r="59" spans="3:29" ht="17.25" customHeight="1" x14ac:dyDescent="0.2">
      <c r="Q59" s="236" t="s">
        <v>119</v>
      </c>
      <c r="R59" s="237">
        <v>7064</v>
      </c>
    </row>
    <row r="60" spans="3:29" ht="17.25" customHeight="1" x14ac:dyDescent="0.2">
      <c r="Q60" s="236" t="s">
        <v>33</v>
      </c>
      <c r="R60" s="237">
        <v>232</v>
      </c>
    </row>
    <row r="61" spans="3:29" ht="17.25" customHeight="1" x14ac:dyDescent="0.2">
      <c r="Q61" s="236" t="s">
        <v>120</v>
      </c>
      <c r="R61" s="237">
        <v>23338</v>
      </c>
    </row>
    <row r="62" spans="3:29" ht="17.25" customHeight="1" x14ac:dyDescent="0.2">
      <c r="Q62" s="236" t="s">
        <v>121</v>
      </c>
      <c r="R62" s="237">
        <v>4593</v>
      </c>
    </row>
    <row r="63" spans="3:29" ht="17.25" customHeight="1" x14ac:dyDescent="0.2">
      <c r="Q63" s="236" t="s">
        <v>122</v>
      </c>
      <c r="R63" s="237">
        <v>24135</v>
      </c>
    </row>
    <row r="64" spans="3:29" ht="17.25" customHeight="1" x14ac:dyDescent="0.2">
      <c r="Q64" s="236" t="s">
        <v>123</v>
      </c>
      <c r="R64" s="237">
        <v>16416</v>
      </c>
    </row>
    <row r="65" spans="3:18" ht="17.25" customHeight="1" x14ac:dyDescent="0.2">
      <c r="Q65" s="236" t="s">
        <v>124</v>
      </c>
      <c r="R65" s="237">
        <v>40634</v>
      </c>
    </row>
    <row r="66" spans="3:18" ht="17.25" customHeight="1" x14ac:dyDescent="0.2">
      <c r="Q66" s="236" t="s">
        <v>125</v>
      </c>
      <c r="R66" s="237">
        <v>54102</v>
      </c>
    </row>
    <row r="67" spans="3:18" ht="17.25" customHeight="1" x14ac:dyDescent="0.2">
      <c r="Q67" s="236" t="s">
        <v>126</v>
      </c>
      <c r="R67" s="237">
        <v>69542</v>
      </c>
    </row>
    <row r="68" spans="3:18" ht="17.25" customHeight="1" x14ac:dyDescent="0.2">
      <c r="Q68" s="236" t="s">
        <v>127</v>
      </c>
      <c r="R68" s="237">
        <v>56323</v>
      </c>
    </row>
    <row r="69" spans="3:18" ht="17.25" customHeight="1" x14ac:dyDescent="0.2">
      <c r="Q69" s="236" t="s">
        <v>128</v>
      </c>
      <c r="R69" s="237">
        <v>343210</v>
      </c>
    </row>
    <row r="70" spans="3:18" ht="17.25" customHeight="1" x14ac:dyDescent="0.2">
      <c r="Q70" s="236" t="s">
        <v>129</v>
      </c>
      <c r="R70" s="237">
        <v>58346</v>
      </c>
    </row>
    <row r="71" spans="3:18" x14ac:dyDescent="0.2">
      <c r="Q71" s="236" t="s">
        <v>131</v>
      </c>
      <c r="R71" s="237">
        <v>17100</v>
      </c>
    </row>
    <row r="72" spans="3:18" x14ac:dyDescent="0.2">
      <c r="Q72" s="236" t="s">
        <v>132</v>
      </c>
      <c r="R72" s="237">
        <v>7288</v>
      </c>
    </row>
    <row r="73" spans="3:18" x14ac:dyDescent="0.2">
      <c r="Q73" s="236" t="s">
        <v>133</v>
      </c>
      <c r="R73" s="237">
        <v>5005</v>
      </c>
    </row>
    <row r="74" spans="3:18" x14ac:dyDescent="0.2">
      <c r="Q74" s="236" t="s">
        <v>134</v>
      </c>
      <c r="R74" s="237">
        <v>10071</v>
      </c>
    </row>
    <row r="75" spans="3:18" x14ac:dyDescent="0.2">
      <c r="Q75" s="236" t="s">
        <v>135</v>
      </c>
      <c r="R75" s="237">
        <v>55338</v>
      </c>
    </row>
    <row r="76" spans="3:18" x14ac:dyDescent="0.2">
      <c r="Q76" s="236" t="s">
        <v>136</v>
      </c>
      <c r="R76" s="237">
        <v>22515</v>
      </c>
    </row>
    <row r="77" spans="3:18" x14ac:dyDescent="0.2">
      <c r="Q77" s="236" t="s">
        <v>137</v>
      </c>
      <c r="R77" s="237">
        <v>17657</v>
      </c>
    </row>
    <row r="78" spans="3:18" x14ac:dyDescent="0.2">
      <c r="C78" s="44">
        <v>1</v>
      </c>
      <c r="D78" s="44">
        <v>2</v>
      </c>
      <c r="E78" s="44">
        <v>3</v>
      </c>
      <c r="Q78" s="236" t="s">
        <v>138</v>
      </c>
      <c r="R78" s="237">
        <v>27664</v>
      </c>
    </row>
    <row r="79" spans="3:18" ht="13.5" x14ac:dyDescent="0.2">
      <c r="C79" s="67" t="s">
        <v>12</v>
      </c>
      <c r="E79" s="122">
        <v>247389</v>
      </c>
      <c r="Q79" s="236" t="s">
        <v>139</v>
      </c>
      <c r="R79" s="237">
        <v>17171</v>
      </c>
    </row>
    <row r="80" spans="3:18" ht="13.5" x14ac:dyDescent="0.2">
      <c r="C80" s="48" t="s">
        <v>24</v>
      </c>
      <c r="E80" s="123">
        <v>69045</v>
      </c>
      <c r="Q80" s="236" t="s">
        <v>140</v>
      </c>
      <c r="R80" s="237">
        <v>7499</v>
      </c>
    </row>
    <row r="81" spans="3:18" ht="13.5" x14ac:dyDescent="0.2">
      <c r="C81" s="48" t="s">
        <v>41</v>
      </c>
      <c r="E81" s="123">
        <v>57322</v>
      </c>
      <c r="Q81" s="236" t="s">
        <v>141</v>
      </c>
      <c r="R81" s="237">
        <v>9154</v>
      </c>
    </row>
    <row r="82" spans="3:18" ht="13.5" x14ac:dyDescent="0.2">
      <c r="C82" s="48" t="s">
        <v>25</v>
      </c>
      <c r="E82" s="123">
        <v>51545</v>
      </c>
    </row>
    <row r="83" spans="3:18" ht="13.5" x14ac:dyDescent="0.2">
      <c r="C83" s="48" t="s">
        <v>42</v>
      </c>
      <c r="E83" s="123">
        <v>51455</v>
      </c>
    </row>
    <row r="84" spans="3:18" ht="13.5" x14ac:dyDescent="0.2">
      <c r="C84" s="48" t="s">
        <v>18</v>
      </c>
      <c r="E84" s="123">
        <v>49937</v>
      </c>
    </row>
    <row r="85" spans="3:18" ht="13.5" x14ac:dyDescent="0.2">
      <c r="C85" s="48" t="s">
        <v>23</v>
      </c>
      <c r="E85" s="123">
        <v>46978</v>
      </c>
    </row>
    <row r="86" spans="3:18" ht="13.5" x14ac:dyDescent="0.2">
      <c r="C86" s="48" t="s">
        <v>37</v>
      </c>
      <c r="E86" s="123">
        <v>46457</v>
      </c>
    </row>
    <row r="87" spans="3:18" ht="13.5" x14ac:dyDescent="0.2">
      <c r="C87" s="48" t="s">
        <v>9</v>
      </c>
      <c r="E87" s="123">
        <v>45192</v>
      </c>
    </row>
    <row r="88" spans="3:18" ht="13.5" x14ac:dyDescent="0.2">
      <c r="C88" s="48" t="s">
        <v>21</v>
      </c>
      <c r="E88" s="123">
        <v>42557</v>
      </c>
    </row>
    <row r="89" spans="3:18" ht="13.5" x14ac:dyDescent="0.2">
      <c r="C89" s="49" t="s">
        <v>39</v>
      </c>
      <c r="E89" s="123">
        <v>27932</v>
      </c>
    </row>
    <row r="90" spans="3:18" ht="13.5" x14ac:dyDescent="0.2">
      <c r="C90" s="48" t="s">
        <v>20</v>
      </c>
      <c r="E90" s="123">
        <v>26950</v>
      </c>
    </row>
    <row r="91" spans="3:18" ht="13.5" x14ac:dyDescent="0.2">
      <c r="C91" s="48" t="s">
        <v>8</v>
      </c>
      <c r="E91" s="123">
        <v>26418</v>
      </c>
    </row>
    <row r="92" spans="3:18" ht="13.5" x14ac:dyDescent="0.2">
      <c r="C92" s="48" t="s">
        <v>28</v>
      </c>
      <c r="E92" s="123">
        <v>25529</v>
      </c>
    </row>
    <row r="93" spans="3:18" ht="13.5" x14ac:dyDescent="0.2">
      <c r="C93" s="48" t="s">
        <v>40</v>
      </c>
      <c r="E93" s="123">
        <v>23352</v>
      </c>
    </row>
    <row r="94" spans="3:18" ht="13.5" x14ac:dyDescent="0.2">
      <c r="C94" s="48" t="s">
        <v>16</v>
      </c>
      <c r="E94" s="123">
        <v>22837</v>
      </c>
    </row>
    <row r="95" spans="3:18" ht="13.5" x14ac:dyDescent="0.2">
      <c r="C95" s="48" t="s">
        <v>10</v>
      </c>
      <c r="E95" s="72">
        <v>22305</v>
      </c>
    </row>
    <row r="96" spans="3:18" ht="13.5" x14ac:dyDescent="0.2">
      <c r="C96" s="48" t="s">
        <v>47</v>
      </c>
      <c r="E96" s="123">
        <v>21979</v>
      </c>
    </row>
    <row r="97" spans="3:5" ht="13.5" x14ac:dyDescent="0.2">
      <c r="C97" s="48" t="s">
        <v>19</v>
      </c>
      <c r="E97" s="123">
        <v>20389</v>
      </c>
    </row>
    <row r="98" spans="3:5" ht="13.5" x14ac:dyDescent="0.2">
      <c r="C98" s="48" t="s">
        <v>11</v>
      </c>
      <c r="E98" s="123">
        <v>19808</v>
      </c>
    </row>
    <row r="99" spans="3:5" ht="13.5" x14ac:dyDescent="0.2">
      <c r="C99" s="48" t="s">
        <v>7</v>
      </c>
      <c r="E99" s="123">
        <v>16838</v>
      </c>
    </row>
    <row r="100" spans="3:5" ht="13.5" x14ac:dyDescent="0.2">
      <c r="C100" s="48" t="s">
        <v>43</v>
      </c>
      <c r="E100" s="123">
        <v>16094</v>
      </c>
    </row>
    <row r="101" spans="3:5" ht="13.5" x14ac:dyDescent="0.2">
      <c r="C101" s="48" t="s">
        <v>22</v>
      </c>
      <c r="E101" s="123">
        <v>13492</v>
      </c>
    </row>
    <row r="102" spans="3:5" ht="13.5" x14ac:dyDescent="0.2">
      <c r="C102" s="48" t="s">
        <v>17</v>
      </c>
      <c r="E102" s="123">
        <v>13141</v>
      </c>
    </row>
    <row r="103" spans="3:5" ht="13.5" x14ac:dyDescent="0.2">
      <c r="C103" s="48" t="s">
        <v>30</v>
      </c>
      <c r="E103" s="123">
        <v>12226</v>
      </c>
    </row>
    <row r="104" spans="3:5" ht="13.5" x14ac:dyDescent="0.2">
      <c r="C104" s="48" t="s">
        <v>29</v>
      </c>
      <c r="E104" s="123">
        <v>12174</v>
      </c>
    </row>
    <row r="105" spans="3:5" ht="13.5" x14ac:dyDescent="0.2">
      <c r="C105" s="48" t="s">
        <v>38</v>
      </c>
      <c r="E105" s="123">
        <v>10738</v>
      </c>
    </row>
    <row r="106" spans="3:5" ht="13.5" x14ac:dyDescent="0.2">
      <c r="C106" s="48" t="s">
        <v>15</v>
      </c>
      <c r="E106" s="123">
        <v>8230</v>
      </c>
    </row>
    <row r="107" spans="3:5" ht="13.5" x14ac:dyDescent="0.2">
      <c r="C107" s="48" t="s">
        <v>26</v>
      </c>
      <c r="E107" s="123">
        <v>6550</v>
      </c>
    </row>
    <row r="108" spans="3:5" ht="13.5" x14ac:dyDescent="0.2">
      <c r="C108" s="48" t="s">
        <v>27</v>
      </c>
      <c r="E108" s="123">
        <v>6502</v>
      </c>
    </row>
    <row r="109" spans="3:5" ht="13.5" x14ac:dyDescent="0.2">
      <c r="C109" s="85" t="s">
        <v>91</v>
      </c>
      <c r="E109" s="124">
        <v>5862</v>
      </c>
    </row>
  </sheetData>
  <mergeCells count="7">
    <mergeCell ref="C51:D53"/>
    <mergeCell ref="C5:O5"/>
    <mergeCell ref="C6:O6"/>
    <mergeCell ref="C8:C9"/>
    <mergeCell ref="E8:H8"/>
    <mergeCell ref="J8:M8"/>
    <mergeCell ref="O8:O9"/>
  </mergeCells>
  <printOptions horizontalCentered="1" verticalCentered="1"/>
  <pageMargins left="0.59055118110236227" right="0.23622047244094491" top="0.31496062992125984" bottom="0.47244094488188981" header="0" footer="0.23622047244094491"/>
  <pageSetup paperSize="9" scale="80" orientation="portrait" r:id="rId1"/>
  <headerFooter>
    <oddFooter>&amp;R&amp;"Arial Narrow,Normal"&amp;13Pag. &amp;"Arial Narrow,Negrita" 19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3665" r:id="rId4">
          <objectPr defaultSize="0" autoPict="0" r:id="rId5">
            <anchor moveWithCells="1">
              <from>
                <xdr:col>15</xdr:col>
                <xdr:colOff>66675</xdr:colOff>
                <xdr:row>46</xdr:row>
                <xdr:rowOff>123825</xdr:rowOff>
              </from>
              <to>
                <xdr:col>15</xdr:col>
                <xdr:colOff>419100</xdr:colOff>
                <xdr:row>68</xdr:row>
                <xdr:rowOff>171450</xdr:rowOff>
              </to>
            </anchor>
          </objectPr>
        </oleObject>
      </mc:Choice>
      <mc:Fallback>
        <oleObject progId="Word.Document.8" shapeId="11366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CC540"/>
  <sheetViews>
    <sheetView view="pageBreakPreview" topLeftCell="A123" zoomScale="70" zoomScaleNormal="40" zoomScaleSheetLayoutView="70" zoomScalePageLayoutView="85" workbookViewId="0">
      <selection activeCell="A107" sqref="A107:U144"/>
    </sheetView>
  </sheetViews>
  <sheetFormatPr baseColWidth="10" defaultColWidth="11.5703125" defaultRowHeight="12.75" x14ac:dyDescent="0.2"/>
  <cols>
    <col min="1" max="1" width="27.7109375" style="44" customWidth="1"/>
    <col min="2" max="2" width="8.28515625" style="44" customWidth="1"/>
    <col min="3" max="3" width="8.42578125" style="287" customWidth="1"/>
    <col min="4" max="4" width="9.28515625" style="44" customWidth="1"/>
    <col min="5" max="5" width="6.7109375" style="44" customWidth="1"/>
    <col min="6" max="6" width="7.140625" style="44" customWidth="1"/>
    <col min="7" max="7" width="8.42578125" style="44" customWidth="1"/>
    <col min="8" max="8" width="6.42578125" style="44" customWidth="1"/>
    <col min="9" max="10" width="8.85546875" style="44" customWidth="1"/>
    <col min="11" max="11" width="6.140625" style="44" customWidth="1"/>
    <col min="12" max="12" width="5.85546875" style="44" customWidth="1"/>
    <col min="13" max="13" width="23" style="43" customWidth="1"/>
    <col min="14" max="14" width="7" style="43" customWidth="1"/>
    <col min="15" max="15" width="8.140625" style="44" customWidth="1"/>
    <col min="16" max="16" width="6.85546875" style="43" customWidth="1"/>
    <col min="17" max="17" width="6.7109375" style="43" customWidth="1"/>
    <col min="18" max="18" width="11" style="44" customWidth="1"/>
    <col min="19" max="19" width="11.5703125" style="43" customWidth="1"/>
    <col min="20" max="20" width="10.85546875" style="44" customWidth="1"/>
    <col min="21" max="21" width="15.5703125" style="44" customWidth="1"/>
    <col min="22" max="22" width="20.42578125" style="44" bestFit="1" customWidth="1"/>
    <col min="23" max="23" width="22.5703125" style="44" customWidth="1"/>
    <col min="24" max="24" width="12" style="44" bestFit="1" customWidth="1"/>
    <col min="25" max="25" width="11.5703125" style="44" bestFit="1" customWidth="1"/>
    <col min="26" max="26" width="18.42578125" style="44" customWidth="1"/>
    <col min="27" max="28" width="11.5703125" style="44" bestFit="1" customWidth="1"/>
    <col min="29" max="16384" width="11.5703125" style="44"/>
  </cols>
  <sheetData>
    <row r="1" spans="1:21" x14ac:dyDescent="0.2">
      <c r="B1" s="253"/>
      <c r="C1" s="284"/>
      <c r="D1" s="253"/>
      <c r="E1" s="253"/>
      <c r="F1" s="253"/>
      <c r="G1" s="253"/>
      <c r="H1" s="253"/>
      <c r="I1" s="253"/>
    </row>
    <row r="2" spans="1:21" x14ac:dyDescent="0.2">
      <c r="B2" s="364"/>
      <c r="C2" s="284"/>
      <c r="D2" s="364"/>
      <c r="E2" s="364"/>
      <c r="F2" s="364"/>
      <c r="G2" s="364"/>
      <c r="H2" s="364"/>
      <c r="I2" s="364"/>
    </row>
    <row r="3" spans="1:21" x14ac:dyDescent="0.2">
      <c r="B3" s="364"/>
      <c r="C3" s="284"/>
      <c r="D3" s="364"/>
      <c r="E3" s="364"/>
      <c r="F3" s="364"/>
      <c r="G3" s="364"/>
      <c r="H3" s="364"/>
      <c r="I3" s="364"/>
    </row>
    <row r="4" spans="1:21" x14ac:dyDescent="0.2">
      <c r="B4" s="364"/>
      <c r="C4" s="284"/>
      <c r="D4" s="364"/>
      <c r="E4" s="364"/>
      <c r="F4" s="364"/>
      <c r="G4" s="364"/>
      <c r="H4" s="364"/>
      <c r="I4" s="364"/>
    </row>
    <row r="5" spans="1:21" x14ac:dyDescent="0.2">
      <c r="B5" s="364"/>
      <c r="C5" s="284"/>
      <c r="D5" s="364"/>
      <c r="E5" s="364"/>
      <c r="F5" s="364"/>
      <c r="G5" s="364"/>
      <c r="H5" s="364"/>
      <c r="I5" s="364"/>
    </row>
    <row r="6" spans="1:21" x14ac:dyDescent="0.2">
      <c r="B6" s="364"/>
      <c r="C6" s="284"/>
      <c r="D6" s="364"/>
      <c r="E6" s="364"/>
      <c r="F6" s="364"/>
      <c r="G6" s="364"/>
      <c r="H6" s="364"/>
      <c r="I6" s="364"/>
    </row>
    <row r="7" spans="1:21" x14ac:dyDescent="0.2">
      <c r="B7" s="364"/>
      <c r="C7" s="284"/>
      <c r="D7" s="364"/>
      <c r="E7" s="364"/>
      <c r="F7" s="364"/>
      <c r="G7" s="364"/>
      <c r="H7" s="364"/>
      <c r="I7" s="364"/>
    </row>
    <row r="8" spans="1:21" x14ac:dyDescent="0.2">
      <c r="B8" s="364"/>
      <c r="C8" s="284"/>
      <c r="D8" s="364"/>
      <c r="E8" s="364"/>
      <c r="F8" s="364"/>
      <c r="G8" s="364"/>
      <c r="H8" s="364"/>
      <c r="I8" s="364"/>
    </row>
    <row r="9" spans="1:21" x14ac:dyDescent="0.2">
      <c r="B9" s="364"/>
      <c r="C9" s="284"/>
      <c r="D9" s="364"/>
      <c r="E9" s="364"/>
      <c r="F9" s="364"/>
      <c r="G9" s="364"/>
      <c r="H9" s="364"/>
      <c r="I9" s="364"/>
    </row>
    <row r="10" spans="1:21" x14ac:dyDescent="0.2">
      <c r="B10" s="364"/>
      <c r="C10" s="284"/>
      <c r="D10" s="364"/>
      <c r="E10" s="364"/>
      <c r="F10" s="364"/>
      <c r="G10" s="364"/>
      <c r="H10" s="364"/>
      <c r="I10" s="364"/>
    </row>
    <row r="11" spans="1:21" x14ac:dyDescent="0.2">
      <c r="B11" s="364"/>
      <c r="C11" s="284"/>
      <c r="D11" s="364"/>
      <c r="E11" s="364"/>
      <c r="F11" s="364"/>
      <c r="G11" s="364"/>
      <c r="H11" s="364"/>
      <c r="I11" s="364"/>
    </row>
    <row r="12" spans="1:21" x14ac:dyDescent="0.2">
      <c r="B12" s="364"/>
      <c r="C12" s="284"/>
      <c r="D12" s="364"/>
      <c r="E12" s="364"/>
      <c r="F12" s="364"/>
      <c r="G12" s="364"/>
      <c r="H12" s="364"/>
      <c r="I12" s="364"/>
    </row>
    <row r="13" spans="1:21" x14ac:dyDescent="0.2">
      <c r="B13" s="364"/>
      <c r="C13" s="284"/>
      <c r="D13" s="364"/>
      <c r="E13" s="364"/>
      <c r="F13" s="364"/>
      <c r="G13" s="364"/>
      <c r="H13" s="364"/>
      <c r="I13" s="364"/>
    </row>
    <row r="14" spans="1:21" ht="44.25" customHeight="1" x14ac:dyDescent="0.2">
      <c r="A14" s="1322" t="s">
        <v>292</v>
      </c>
      <c r="B14" s="1322"/>
      <c r="C14" s="1322"/>
      <c r="D14" s="1322"/>
      <c r="E14" s="1322"/>
      <c r="F14" s="1322"/>
      <c r="G14" s="1322"/>
      <c r="H14" s="1322"/>
      <c r="I14" s="1322"/>
      <c r="J14" s="1322"/>
      <c r="K14" s="1322"/>
      <c r="L14" s="1322"/>
      <c r="M14" s="1322"/>
      <c r="N14" s="1322"/>
      <c r="O14" s="1322"/>
      <c r="P14" s="1322"/>
      <c r="Q14" s="1322"/>
      <c r="R14" s="1322"/>
      <c r="S14" s="1322"/>
      <c r="T14" s="1320" t="s">
        <v>329</v>
      </c>
      <c r="U14" s="1321"/>
    </row>
    <row r="15" spans="1:21" x14ac:dyDescent="0.2">
      <c r="B15" s="253"/>
      <c r="C15" s="284"/>
      <c r="D15" s="253"/>
      <c r="E15" s="253"/>
      <c r="F15" s="253"/>
      <c r="G15" s="253"/>
      <c r="H15" s="253"/>
      <c r="I15" s="253"/>
    </row>
    <row r="16" spans="1:21" x14ac:dyDescent="0.2">
      <c r="B16" s="253"/>
      <c r="C16" s="284"/>
      <c r="D16" s="253"/>
      <c r="E16" s="253"/>
      <c r="F16" s="253"/>
      <c r="G16" s="253"/>
      <c r="H16" s="253"/>
      <c r="I16" s="253"/>
    </row>
    <row r="17" spans="1:21" x14ac:dyDescent="0.2">
      <c r="B17" s="253"/>
      <c r="C17" s="284"/>
      <c r="D17" s="253"/>
      <c r="E17" s="253"/>
      <c r="F17" s="253"/>
      <c r="G17" s="253"/>
      <c r="H17" s="253"/>
      <c r="I17" s="253"/>
    </row>
    <row r="18" spans="1:21" x14ac:dyDescent="0.2">
      <c r="B18" s="253"/>
      <c r="C18" s="284"/>
      <c r="D18" s="253"/>
      <c r="E18" s="253"/>
      <c r="F18" s="253"/>
      <c r="G18" s="253"/>
      <c r="H18" s="253"/>
      <c r="I18" s="253"/>
    </row>
    <row r="19" spans="1:21" ht="45" x14ac:dyDescent="0.2">
      <c r="A19" s="1325" t="s">
        <v>156</v>
      </c>
      <c r="B19" s="1325"/>
      <c r="C19" s="1325"/>
      <c r="D19" s="1325"/>
      <c r="E19" s="1325"/>
      <c r="F19" s="1325"/>
      <c r="G19" s="1325"/>
      <c r="H19" s="1325"/>
      <c r="I19" s="1325"/>
      <c r="J19" s="1325"/>
      <c r="K19" s="1325"/>
      <c r="L19" s="1325"/>
      <c r="M19" s="1325"/>
      <c r="N19" s="1325"/>
      <c r="O19" s="1325"/>
      <c r="P19" s="1325"/>
      <c r="Q19" s="1325"/>
      <c r="R19" s="1325"/>
      <c r="S19" s="1325"/>
      <c r="T19" s="1325"/>
      <c r="U19" s="1325"/>
    </row>
    <row r="20" spans="1:21" x14ac:dyDescent="0.2">
      <c r="A20" s="310"/>
      <c r="B20" s="364"/>
      <c r="C20" s="364"/>
      <c r="D20" s="364"/>
      <c r="E20" s="364"/>
      <c r="F20" s="364"/>
      <c r="G20" s="364"/>
      <c r="H20" s="364"/>
      <c r="I20" s="364"/>
    </row>
    <row r="21" spans="1:21" ht="20.25" x14ac:dyDescent="0.2">
      <c r="A21" s="1326" t="s">
        <v>158</v>
      </c>
      <c r="B21" s="1326"/>
      <c r="C21" s="1326"/>
      <c r="D21" s="1326"/>
      <c r="E21" s="1326"/>
      <c r="F21" s="1326"/>
      <c r="G21" s="1326"/>
      <c r="H21" s="1326"/>
      <c r="I21" s="1326"/>
      <c r="J21" s="1326"/>
      <c r="K21" s="1326"/>
      <c r="L21" s="1326"/>
      <c r="M21" s="1326"/>
      <c r="N21" s="1326"/>
      <c r="O21" s="1326"/>
      <c r="P21" s="1326"/>
      <c r="Q21" s="1326"/>
      <c r="R21" s="1326"/>
      <c r="S21" s="1326"/>
      <c r="T21" s="1326"/>
      <c r="U21" s="1326"/>
    </row>
    <row r="22" spans="1:21" x14ac:dyDescent="0.2">
      <c r="A22" s="310"/>
      <c r="B22" s="364"/>
      <c r="C22" s="364"/>
      <c r="D22" s="364"/>
      <c r="E22" s="364"/>
      <c r="F22" s="364"/>
      <c r="G22" s="364"/>
      <c r="H22" s="364"/>
      <c r="I22" s="364"/>
    </row>
    <row r="23" spans="1:21" x14ac:dyDescent="0.2">
      <c r="A23" s="310"/>
      <c r="B23" s="364"/>
      <c r="C23" s="364"/>
      <c r="D23" s="364"/>
      <c r="E23" s="364"/>
      <c r="F23" s="364"/>
      <c r="G23" s="364"/>
      <c r="H23" s="364"/>
      <c r="I23" s="364"/>
    </row>
    <row r="24" spans="1:21" x14ac:dyDescent="0.2">
      <c r="B24" s="253"/>
      <c r="C24" s="284"/>
      <c r="D24" s="253"/>
      <c r="E24" s="253"/>
      <c r="F24" s="253"/>
      <c r="G24" s="253"/>
      <c r="H24" s="253"/>
      <c r="I24" s="253"/>
    </row>
    <row r="25" spans="1:21" x14ac:dyDescent="0.2">
      <c r="B25" s="253"/>
      <c r="C25" s="284"/>
      <c r="D25" s="253"/>
      <c r="E25" s="253"/>
      <c r="F25" s="253"/>
      <c r="G25" s="253"/>
      <c r="H25" s="253"/>
      <c r="I25" s="253"/>
    </row>
    <row r="26" spans="1:21" x14ac:dyDescent="0.2">
      <c r="B26" s="253"/>
      <c r="C26" s="284"/>
      <c r="D26" s="253"/>
      <c r="E26" s="253"/>
      <c r="F26" s="253"/>
      <c r="G26" s="253"/>
      <c r="H26" s="253"/>
      <c r="I26" s="253"/>
    </row>
    <row r="27" spans="1:21" x14ac:dyDescent="0.2">
      <c r="B27" s="253"/>
      <c r="C27" s="284"/>
      <c r="D27" s="253"/>
      <c r="E27" s="253"/>
      <c r="F27" s="253"/>
      <c r="G27" s="253"/>
      <c r="H27" s="253"/>
      <c r="I27" s="253"/>
    </row>
    <row r="28" spans="1:21" x14ac:dyDescent="0.2">
      <c r="B28" s="253"/>
      <c r="C28" s="284"/>
      <c r="D28" s="253"/>
      <c r="E28" s="253"/>
      <c r="F28" s="253"/>
      <c r="G28" s="253"/>
      <c r="H28" s="253"/>
      <c r="I28" s="253"/>
    </row>
    <row r="29" spans="1:21" x14ac:dyDescent="0.2">
      <c r="B29" s="253"/>
      <c r="C29" s="284"/>
      <c r="D29" s="253"/>
      <c r="E29" s="253"/>
      <c r="F29" s="253"/>
      <c r="G29" s="253"/>
      <c r="H29" s="253"/>
      <c r="I29" s="253"/>
    </row>
    <row r="30" spans="1:21" x14ac:dyDescent="0.2">
      <c r="B30" s="253"/>
      <c r="C30" s="284"/>
      <c r="D30" s="253"/>
      <c r="E30" s="253"/>
      <c r="F30" s="253"/>
      <c r="G30" s="253"/>
      <c r="H30" s="253"/>
      <c r="I30" s="253"/>
    </row>
    <row r="31" spans="1:21" x14ac:dyDescent="0.2">
      <c r="B31" s="253"/>
      <c r="C31" s="284"/>
      <c r="D31" s="253"/>
      <c r="E31" s="253"/>
      <c r="F31" s="253"/>
      <c r="G31" s="253"/>
      <c r="H31" s="253"/>
      <c r="I31" s="253"/>
    </row>
    <row r="32" spans="1:21" x14ac:dyDescent="0.2">
      <c r="B32" s="253"/>
      <c r="C32" s="284"/>
      <c r="D32" s="253"/>
      <c r="E32" s="253"/>
      <c r="F32" s="253"/>
      <c r="G32" s="253"/>
      <c r="H32" s="253"/>
      <c r="I32" s="253"/>
    </row>
    <row r="33" spans="1:21" x14ac:dyDescent="0.2">
      <c r="B33" s="253"/>
      <c r="C33" s="284"/>
      <c r="D33" s="253"/>
      <c r="E33" s="253"/>
      <c r="F33" s="253"/>
      <c r="G33" s="253"/>
      <c r="H33" s="253"/>
      <c r="I33" s="253"/>
    </row>
    <row r="34" spans="1:21" x14ac:dyDescent="0.2">
      <c r="B34" s="253"/>
      <c r="C34" s="284"/>
      <c r="D34" s="253"/>
      <c r="E34" s="253"/>
      <c r="F34" s="253"/>
      <c r="G34" s="253"/>
      <c r="H34" s="253"/>
      <c r="I34" s="253"/>
    </row>
    <row r="35" spans="1:21" x14ac:dyDescent="0.2">
      <c r="B35" s="253"/>
      <c r="C35" s="284"/>
      <c r="D35" s="253"/>
      <c r="E35" s="253"/>
      <c r="F35" s="253"/>
      <c r="G35" s="253"/>
      <c r="H35" s="253"/>
      <c r="I35" s="253"/>
    </row>
    <row r="36" spans="1:21" x14ac:dyDescent="0.2">
      <c r="B36" s="253"/>
      <c r="C36" s="284"/>
      <c r="D36" s="253"/>
      <c r="E36" s="253"/>
      <c r="F36" s="253"/>
      <c r="G36" s="253"/>
      <c r="H36" s="253"/>
      <c r="I36" s="253"/>
    </row>
    <row r="37" spans="1:21" x14ac:dyDescent="0.2">
      <c r="B37" s="253"/>
      <c r="C37" s="284"/>
      <c r="D37" s="253"/>
      <c r="E37" s="253"/>
      <c r="F37" s="253"/>
      <c r="G37" s="253"/>
      <c r="H37" s="253"/>
      <c r="I37" s="253"/>
    </row>
    <row r="38" spans="1:21" x14ac:dyDescent="0.2">
      <c r="B38" s="253"/>
      <c r="C38" s="284"/>
      <c r="D38" s="253"/>
      <c r="E38" s="253"/>
      <c r="F38" s="253"/>
      <c r="G38" s="253"/>
      <c r="H38" s="253"/>
      <c r="I38" s="253"/>
    </row>
    <row r="39" spans="1:21" ht="45" x14ac:dyDescent="0.2">
      <c r="A39" s="1327"/>
      <c r="B39" s="1327"/>
      <c r="C39" s="1327"/>
      <c r="D39" s="1327"/>
      <c r="E39" s="1327"/>
      <c r="F39" s="1327"/>
      <c r="G39" s="1327"/>
      <c r="H39" s="1327"/>
      <c r="I39" s="1327"/>
      <c r="J39" s="1327"/>
      <c r="K39" s="1327"/>
      <c r="L39" s="1327"/>
      <c r="M39" s="1327"/>
      <c r="N39" s="1327"/>
      <c r="O39" s="1327"/>
      <c r="P39" s="1327"/>
      <c r="Q39" s="1327"/>
      <c r="R39" s="1327"/>
      <c r="S39" s="1327"/>
      <c r="T39" s="1327"/>
      <c r="U39" s="1327"/>
    </row>
    <row r="40" spans="1:21" x14ac:dyDescent="0.2">
      <c r="B40" s="253"/>
      <c r="C40" s="284"/>
      <c r="D40" s="253"/>
      <c r="E40" s="253"/>
      <c r="F40" s="253"/>
      <c r="G40" s="253"/>
      <c r="H40" s="253"/>
      <c r="I40" s="253"/>
    </row>
    <row r="41" spans="1:21" x14ac:dyDescent="0.2">
      <c r="B41" s="253"/>
      <c r="C41" s="284"/>
      <c r="D41" s="253"/>
      <c r="E41" s="253"/>
      <c r="F41" s="253"/>
      <c r="G41" s="253"/>
      <c r="H41" s="253"/>
      <c r="I41" s="253"/>
    </row>
    <row r="42" spans="1:21" x14ac:dyDescent="0.2">
      <c r="B42" s="253"/>
      <c r="C42" s="284"/>
      <c r="D42" s="253"/>
      <c r="E42" s="253"/>
      <c r="F42" s="253"/>
      <c r="G42" s="253"/>
      <c r="H42" s="253"/>
      <c r="I42" s="253"/>
    </row>
    <row r="43" spans="1:21" x14ac:dyDescent="0.2">
      <c r="B43" s="253"/>
      <c r="C43" s="284"/>
      <c r="D43" s="253"/>
      <c r="E43" s="253"/>
      <c r="F43" s="253"/>
      <c r="G43" s="253"/>
      <c r="H43" s="253"/>
      <c r="I43" s="253"/>
    </row>
    <row r="44" spans="1:21" x14ac:dyDescent="0.2">
      <c r="B44" s="253"/>
      <c r="C44" s="284"/>
      <c r="D44" s="253"/>
      <c r="E44" s="253"/>
      <c r="F44" s="253"/>
      <c r="G44" s="253"/>
      <c r="H44" s="253"/>
      <c r="I44" s="253"/>
    </row>
    <row r="45" spans="1:21" x14ac:dyDescent="0.2">
      <c r="B45" s="253"/>
      <c r="C45" s="284"/>
      <c r="D45" s="253"/>
      <c r="E45" s="253"/>
      <c r="F45" s="253"/>
      <c r="G45" s="253"/>
      <c r="H45" s="253"/>
      <c r="I45" s="253"/>
    </row>
    <row r="46" spans="1:21" x14ac:dyDescent="0.2">
      <c r="B46" s="253"/>
      <c r="C46" s="284"/>
      <c r="D46" s="253"/>
      <c r="E46" s="253"/>
      <c r="F46" s="253"/>
      <c r="G46" s="253"/>
      <c r="H46" s="253"/>
      <c r="I46" s="253"/>
    </row>
    <row r="47" spans="1:21" x14ac:dyDescent="0.2">
      <c r="B47" s="253"/>
      <c r="C47" s="284"/>
      <c r="D47" s="253"/>
      <c r="E47" s="253"/>
      <c r="F47" s="253"/>
      <c r="G47" s="253"/>
      <c r="H47" s="253"/>
      <c r="I47" s="253"/>
    </row>
    <row r="48" spans="1:21" x14ac:dyDescent="0.2">
      <c r="B48" s="253"/>
      <c r="C48" s="284"/>
      <c r="D48" s="253"/>
      <c r="E48" s="253"/>
      <c r="F48" s="253"/>
      <c r="G48" s="253"/>
      <c r="H48" s="253"/>
      <c r="I48" s="253"/>
    </row>
    <row r="49" spans="2:9" x14ac:dyDescent="0.2">
      <c r="B49" s="253"/>
      <c r="C49" s="284"/>
      <c r="D49" s="253"/>
      <c r="E49" s="253"/>
      <c r="F49" s="253"/>
      <c r="G49" s="253"/>
      <c r="H49" s="253"/>
      <c r="I49" s="253"/>
    </row>
    <row r="50" spans="2:9" x14ac:dyDescent="0.2">
      <c r="B50" s="253"/>
      <c r="C50" s="284"/>
      <c r="D50" s="253"/>
      <c r="E50" s="253"/>
      <c r="F50" s="253"/>
      <c r="G50" s="253"/>
      <c r="H50" s="253"/>
      <c r="I50" s="253"/>
    </row>
    <row r="51" spans="2:9" x14ac:dyDescent="0.2">
      <c r="B51" s="253"/>
      <c r="C51" s="284"/>
      <c r="D51" s="253"/>
      <c r="E51" s="253"/>
      <c r="F51" s="253"/>
      <c r="G51" s="253"/>
      <c r="H51" s="253"/>
      <c r="I51" s="253"/>
    </row>
    <row r="52" spans="2:9" x14ac:dyDescent="0.2">
      <c r="B52" s="253"/>
      <c r="C52" s="284"/>
      <c r="D52" s="253"/>
      <c r="E52" s="253"/>
      <c r="F52" s="253"/>
      <c r="G52" s="253"/>
      <c r="H52" s="253"/>
      <c r="I52" s="253"/>
    </row>
    <row r="53" spans="2:9" x14ac:dyDescent="0.2">
      <c r="B53" s="253"/>
      <c r="C53" s="284"/>
      <c r="D53" s="253"/>
      <c r="E53" s="253"/>
      <c r="F53" s="253"/>
      <c r="G53" s="253"/>
      <c r="H53" s="253"/>
      <c r="I53" s="253"/>
    </row>
    <row r="54" spans="2:9" x14ac:dyDescent="0.2">
      <c r="B54" s="253"/>
      <c r="C54" s="284"/>
      <c r="D54" s="253"/>
      <c r="E54" s="253"/>
      <c r="F54" s="253"/>
      <c r="G54" s="253"/>
      <c r="H54" s="253"/>
      <c r="I54" s="253"/>
    </row>
    <row r="55" spans="2:9" x14ac:dyDescent="0.2">
      <c r="B55" s="253"/>
      <c r="C55" s="284"/>
      <c r="D55" s="253"/>
      <c r="E55" s="253"/>
      <c r="F55" s="253"/>
      <c r="G55" s="253"/>
      <c r="H55" s="253"/>
      <c r="I55" s="253"/>
    </row>
    <row r="56" spans="2:9" x14ac:dyDescent="0.2">
      <c r="B56" s="253"/>
      <c r="C56" s="284"/>
      <c r="D56" s="253"/>
      <c r="E56" s="253"/>
      <c r="F56" s="253"/>
      <c r="G56" s="253"/>
      <c r="H56" s="253"/>
      <c r="I56" s="253"/>
    </row>
    <row r="57" spans="2:9" x14ac:dyDescent="0.2">
      <c r="B57" s="253"/>
      <c r="C57" s="284"/>
      <c r="D57" s="253"/>
      <c r="E57" s="253"/>
      <c r="F57" s="253"/>
      <c r="G57" s="253"/>
      <c r="H57" s="253"/>
      <c r="I57" s="253"/>
    </row>
    <row r="58" spans="2:9" x14ac:dyDescent="0.2">
      <c r="B58" s="253"/>
      <c r="C58" s="284"/>
      <c r="D58" s="253"/>
      <c r="E58" s="253"/>
      <c r="F58" s="253"/>
      <c r="G58" s="253"/>
      <c r="H58" s="253"/>
      <c r="I58" s="253"/>
    </row>
    <row r="59" spans="2:9" x14ac:dyDescent="0.2">
      <c r="B59" s="253"/>
      <c r="C59" s="284"/>
      <c r="D59" s="253"/>
      <c r="E59" s="253"/>
      <c r="F59" s="253"/>
      <c r="G59" s="253"/>
      <c r="H59" s="253"/>
      <c r="I59" s="253"/>
    </row>
    <row r="60" spans="2:9" x14ac:dyDescent="0.2">
      <c r="B60" s="253"/>
      <c r="C60" s="284"/>
      <c r="D60" s="253"/>
      <c r="E60" s="253"/>
      <c r="F60" s="253"/>
      <c r="G60" s="253"/>
      <c r="H60" s="253"/>
      <c r="I60" s="253"/>
    </row>
    <row r="61" spans="2:9" x14ac:dyDescent="0.2">
      <c r="B61" s="253"/>
      <c r="C61" s="284"/>
      <c r="D61" s="253"/>
      <c r="E61" s="253"/>
      <c r="F61" s="253"/>
      <c r="G61" s="253"/>
      <c r="H61" s="253"/>
      <c r="I61" s="253"/>
    </row>
    <row r="62" spans="2:9" x14ac:dyDescent="0.2">
      <c r="B62" s="253"/>
      <c r="C62" s="284"/>
      <c r="D62" s="253"/>
      <c r="E62" s="253"/>
      <c r="F62" s="253"/>
      <c r="G62" s="253"/>
      <c r="H62" s="253"/>
      <c r="I62" s="253"/>
    </row>
    <row r="63" spans="2:9" x14ac:dyDescent="0.2">
      <c r="B63" s="253"/>
      <c r="C63" s="284"/>
      <c r="D63" s="253"/>
      <c r="E63" s="253"/>
      <c r="F63" s="253"/>
      <c r="G63" s="253"/>
      <c r="H63" s="253"/>
      <c r="I63" s="253"/>
    </row>
    <row r="64" spans="2:9" x14ac:dyDescent="0.2">
      <c r="B64" s="253"/>
      <c r="C64" s="284"/>
      <c r="D64" s="253"/>
      <c r="E64" s="253"/>
      <c r="F64" s="253"/>
      <c r="G64" s="253"/>
      <c r="H64" s="253"/>
      <c r="I64" s="253"/>
    </row>
    <row r="65" spans="1:21" x14ac:dyDescent="0.2">
      <c r="B65" s="253"/>
      <c r="C65" s="284"/>
      <c r="D65" s="253"/>
      <c r="E65" s="253"/>
      <c r="F65" s="253"/>
      <c r="G65" s="253"/>
      <c r="H65" s="253"/>
      <c r="I65" s="253"/>
    </row>
    <row r="66" spans="1:21" x14ac:dyDescent="0.2">
      <c r="B66" s="253"/>
      <c r="C66" s="284"/>
      <c r="D66" s="253"/>
      <c r="E66" s="253"/>
      <c r="F66" s="253"/>
      <c r="G66" s="253"/>
      <c r="H66" s="253"/>
      <c r="I66" s="253"/>
    </row>
    <row r="67" spans="1:21" x14ac:dyDescent="0.2">
      <c r="B67" s="253"/>
      <c r="C67" s="284"/>
      <c r="D67" s="253"/>
      <c r="E67" s="253"/>
      <c r="F67" s="253"/>
      <c r="G67" s="253"/>
      <c r="H67" s="253"/>
      <c r="I67" s="253"/>
    </row>
    <row r="68" spans="1:21" x14ac:dyDescent="0.2">
      <c r="B68" s="253"/>
      <c r="C68" s="284"/>
      <c r="D68" s="253"/>
      <c r="E68" s="253"/>
      <c r="F68" s="253"/>
      <c r="G68" s="253"/>
      <c r="H68" s="253"/>
      <c r="I68" s="253"/>
    </row>
    <row r="69" spans="1:21" x14ac:dyDescent="0.2">
      <c r="B69" s="253"/>
      <c r="C69" s="284"/>
      <c r="D69" s="253"/>
      <c r="E69" s="253"/>
      <c r="F69" s="253"/>
      <c r="G69" s="253"/>
      <c r="H69" s="253"/>
      <c r="I69" s="253"/>
    </row>
    <row r="70" spans="1:21" x14ac:dyDescent="0.2">
      <c r="B70" s="253"/>
      <c r="C70" s="284"/>
      <c r="D70" s="253"/>
      <c r="E70" s="253"/>
      <c r="F70" s="253"/>
      <c r="G70" s="253"/>
      <c r="H70" s="253"/>
      <c r="I70" s="253"/>
    </row>
    <row r="71" spans="1:21" x14ac:dyDescent="0.2">
      <c r="B71" s="253"/>
      <c r="C71" s="284"/>
      <c r="D71" s="253"/>
      <c r="E71" s="253"/>
      <c r="F71" s="253"/>
      <c r="G71" s="253"/>
      <c r="H71" s="253"/>
      <c r="I71" s="253"/>
    </row>
    <row r="72" spans="1:21" x14ac:dyDescent="0.2">
      <c r="B72" s="253"/>
      <c r="C72" s="284"/>
      <c r="D72" s="253"/>
      <c r="E72" s="253"/>
      <c r="F72" s="253"/>
      <c r="G72" s="253"/>
      <c r="H72" s="253"/>
      <c r="I72" s="253"/>
    </row>
    <row r="73" spans="1:21" x14ac:dyDescent="0.2">
      <c r="B73" s="253"/>
      <c r="C73" s="284"/>
      <c r="D73" s="253"/>
      <c r="E73" s="253"/>
      <c r="F73" s="253"/>
      <c r="G73" s="253"/>
      <c r="H73" s="253"/>
      <c r="I73" s="253"/>
    </row>
    <row r="74" spans="1:21" x14ac:dyDescent="0.2">
      <c r="B74" s="253"/>
      <c r="C74" s="284"/>
      <c r="D74" s="253"/>
      <c r="E74" s="253"/>
      <c r="F74" s="253"/>
      <c r="G74" s="253"/>
      <c r="H74" s="253"/>
      <c r="I74" s="253"/>
    </row>
    <row r="75" spans="1:21" x14ac:dyDescent="0.2">
      <c r="B75" s="253"/>
      <c r="C75" s="284"/>
      <c r="D75" s="253"/>
      <c r="E75" s="253"/>
      <c r="F75" s="253"/>
      <c r="G75" s="253"/>
      <c r="H75" s="253"/>
      <c r="I75" s="253"/>
    </row>
    <row r="76" spans="1:21" ht="45" x14ac:dyDescent="0.2">
      <c r="A76" s="1327" t="s">
        <v>157</v>
      </c>
      <c r="B76" s="1327"/>
      <c r="C76" s="1327"/>
      <c r="D76" s="1327"/>
      <c r="E76" s="1327"/>
      <c r="F76" s="1327"/>
      <c r="G76" s="1327"/>
      <c r="H76" s="1327"/>
      <c r="I76" s="1327"/>
      <c r="J76" s="1327"/>
      <c r="K76" s="1327"/>
      <c r="L76" s="1327"/>
      <c r="M76" s="1327"/>
      <c r="N76" s="1327"/>
      <c r="O76" s="1327"/>
      <c r="P76" s="1327"/>
      <c r="Q76" s="1327"/>
      <c r="R76" s="1327"/>
      <c r="S76" s="1327"/>
      <c r="T76" s="1327"/>
      <c r="U76" s="1327"/>
    </row>
    <row r="77" spans="1:21" ht="45" x14ac:dyDescent="0.6">
      <c r="A77" s="1331"/>
      <c r="B77" s="1331"/>
      <c r="C77" s="1331"/>
      <c r="D77" s="1331"/>
      <c r="E77" s="1331"/>
      <c r="F77" s="1331"/>
      <c r="G77" s="1331"/>
      <c r="H77" s="1331"/>
      <c r="I77" s="1331"/>
      <c r="J77" s="1331"/>
      <c r="K77" s="1331"/>
      <c r="L77" s="1331"/>
      <c r="M77" s="1331"/>
      <c r="N77" s="1331"/>
      <c r="O77" s="1331"/>
      <c r="P77" s="1331"/>
      <c r="Q77" s="1331"/>
      <c r="R77" s="1331"/>
      <c r="S77" s="1331"/>
      <c r="T77" s="1331"/>
      <c r="U77" s="1331"/>
    </row>
    <row r="78" spans="1:21" x14ac:dyDescent="0.2">
      <c r="A78" s="310"/>
      <c r="B78" s="364"/>
      <c r="C78" s="364"/>
      <c r="D78" s="364"/>
      <c r="E78" s="364"/>
      <c r="F78" s="364"/>
      <c r="G78" s="364"/>
      <c r="H78" s="364"/>
      <c r="I78" s="364"/>
    </row>
    <row r="79" spans="1:21" x14ac:dyDescent="0.2">
      <c r="A79" s="310"/>
      <c r="B79" s="364"/>
      <c r="C79" s="364"/>
      <c r="D79" s="364"/>
      <c r="E79" s="364"/>
      <c r="F79" s="364"/>
      <c r="G79" s="364"/>
      <c r="H79" s="364"/>
      <c r="I79" s="364"/>
    </row>
    <row r="80" spans="1:21" x14ac:dyDescent="0.2">
      <c r="A80" s="310"/>
      <c r="B80" s="364"/>
      <c r="C80" s="364"/>
      <c r="D80" s="364"/>
      <c r="E80" s="364"/>
      <c r="F80" s="364"/>
      <c r="G80" s="364"/>
      <c r="H80" s="364"/>
      <c r="I80" s="364"/>
    </row>
    <row r="81" spans="1:23" x14ac:dyDescent="0.2">
      <c r="A81" s="310"/>
      <c r="B81" s="364"/>
      <c r="C81" s="364"/>
      <c r="D81" s="364"/>
      <c r="E81" s="364"/>
      <c r="F81" s="364"/>
      <c r="G81" s="364"/>
      <c r="H81" s="364"/>
      <c r="I81" s="364"/>
    </row>
    <row r="82" spans="1:23" x14ac:dyDescent="0.2">
      <c r="A82" s="310"/>
      <c r="B82" s="364"/>
      <c r="C82" s="364"/>
      <c r="D82" s="364"/>
      <c r="E82" s="364"/>
      <c r="F82" s="364"/>
      <c r="G82" s="364"/>
      <c r="H82" s="364"/>
      <c r="I82" s="364"/>
    </row>
    <row r="83" spans="1:23" ht="33.75" x14ac:dyDescent="0.2">
      <c r="A83" s="1310" t="s">
        <v>330</v>
      </c>
      <c r="B83" s="1310"/>
      <c r="C83" s="1310"/>
      <c r="D83" s="1310"/>
      <c r="E83" s="1310"/>
      <c r="F83" s="1310"/>
      <c r="G83" s="1310"/>
      <c r="H83" s="1310"/>
      <c r="I83" s="1310"/>
      <c r="J83" s="1310"/>
      <c r="K83" s="1310"/>
      <c r="L83" s="1310"/>
      <c r="M83" s="1310"/>
      <c r="N83" s="1310"/>
      <c r="O83" s="1310"/>
      <c r="P83" s="1310"/>
      <c r="Q83" s="1310"/>
      <c r="R83" s="1310"/>
      <c r="S83" s="1310"/>
      <c r="T83" s="1310"/>
      <c r="U83" s="1310"/>
      <c r="V83" s="1207"/>
      <c r="W83" s="1207"/>
    </row>
    <row r="84" spans="1:23" x14ac:dyDescent="0.2">
      <c r="B84" s="253"/>
      <c r="C84" s="284"/>
      <c r="D84" s="253"/>
      <c r="E84" s="253"/>
      <c r="F84" s="253"/>
      <c r="G84" s="253"/>
      <c r="H84" s="253"/>
      <c r="I84" s="253"/>
    </row>
    <row r="85" spans="1:23" x14ac:dyDescent="0.2">
      <c r="A85" s="252"/>
      <c r="B85" s="351"/>
      <c r="C85" s="352"/>
      <c r="D85" s="351"/>
      <c r="E85" s="351"/>
      <c r="F85" s="351"/>
      <c r="G85" s="351"/>
      <c r="H85" s="351"/>
      <c r="I85" s="351"/>
      <c r="J85" s="252"/>
      <c r="K85" s="252"/>
      <c r="L85" s="252"/>
      <c r="M85" s="251"/>
      <c r="N85" s="251"/>
      <c r="O85" s="252"/>
      <c r="P85" s="251"/>
      <c r="Q85" s="251"/>
      <c r="R85" s="252"/>
      <c r="S85" s="251"/>
      <c r="T85" s="252"/>
      <c r="U85" s="252"/>
    </row>
    <row r="86" spans="1:23" x14ac:dyDescent="0.2">
      <c r="A86" s="252"/>
      <c r="B86" s="351"/>
      <c r="C86" s="352"/>
      <c r="D86" s="351"/>
      <c r="E86" s="351"/>
      <c r="F86" s="351"/>
      <c r="G86" s="351"/>
      <c r="H86" s="351"/>
      <c r="I86" s="351"/>
      <c r="J86" s="252"/>
      <c r="K86" s="252"/>
      <c r="L86" s="252"/>
      <c r="M86" s="251"/>
      <c r="N86" s="251"/>
      <c r="O86" s="252"/>
      <c r="P86" s="251"/>
      <c r="Q86" s="251"/>
      <c r="R86" s="252"/>
      <c r="S86" s="251"/>
      <c r="T86" s="252"/>
      <c r="U86" s="252"/>
    </row>
    <row r="87" spans="1:23" x14ac:dyDescent="0.2">
      <c r="A87" s="252"/>
      <c r="B87" s="351"/>
      <c r="C87" s="352"/>
      <c r="D87" s="351"/>
      <c r="E87" s="351"/>
      <c r="F87" s="351"/>
      <c r="G87" s="351"/>
      <c r="H87" s="351"/>
      <c r="I87" s="351"/>
      <c r="J87" s="252"/>
      <c r="K87" s="252"/>
      <c r="L87" s="252"/>
      <c r="M87" s="251"/>
      <c r="N87" s="251"/>
      <c r="O87" s="252"/>
      <c r="P87" s="251"/>
      <c r="Q87" s="251"/>
      <c r="R87" s="252"/>
      <c r="S87" s="251"/>
      <c r="T87" s="252"/>
      <c r="U87" s="252"/>
    </row>
    <row r="88" spans="1:23" x14ac:dyDescent="0.2">
      <c r="A88" s="252"/>
      <c r="B88" s="351"/>
      <c r="C88" s="352"/>
      <c r="D88" s="351"/>
      <c r="E88" s="351"/>
      <c r="F88" s="351"/>
      <c r="G88" s="351"/>
      <c r="H88" s="351"/>
      <c r="I88" s="351"/>
      <c r="J88" s="252"/>
      <c r="K88" s="252"/>
      <c r="L88" s="252"/>
      <c r="M88" s="251"/>
      <c r="N88" s="251"/>
      <c r="O88" s="252"/>
      <c r="P88" s="251"/>
      <c r="Q88" s="251"/>
      <c r="R88" s="252"/>
      <c r="S88" s="251"/>
      <c r="T88" s="252"/>
      <c r="U88" s="252"/>
    </row>
    <row r="89" spans="1:23" x14ac:dyDescent="0.2">
      <c r="A89" s="252"/>
      <c r="B89" s="351"/>
      <c r="C89" s="352"/>
      <c r="D89" s="351"/>
      <c r="E89" s="351"/>
      <c r="F89" s="351"/>
      <c r="G89" s="351"/>
      <c r="H89" s="351"/>
      <c r="I89" s="351"/>
      <c r="J89" s="252"/>
      <c r="K89" s="252"/>
      <c r="L89" s="252"/>
      <c r="M89" s="251"/>
      <c r="N89" s="251"/>
      <c r="O89" s="252"/>
      <c r="P89" s="251"/>
      <c r="Q89" s="251"/>
      <c r="R89" s="252"/>
      <c r="S89" s="251"/>
      <c r="T89" s="252"/>
      <c r="U89" s="252"/>
    </row>
    <row r="90" spans="1:23" x14ac:dyDescent="0.2">
      <c r="A90" s="252"/>
      <c r="B90" s="351"/>
      <c r="C90" s="352"/>
      <c r="D90" s="351"/>
      <c r="E90" s="351"/>
      <c r="F90" s="351"/>
      <c r="G90" s="351"/>
      <c r="H90" s="351"/>
      <c r="I90" s="351"/>
      <c r="J90" s="252"/>
      <c r="K90" s="252"/>
      <c r="L90" s="252"/>
      <c r="M90" s="251"/>
      <c r="N90" s="251"/>
      <c r="O90" s="252"/>
      <c r="P90" s="251"/>
      <c r="Q90" s="251"/>
      <c r="R90" s="252"/>
      <c r="S90" s="251"/>
      <c r="T90" s="252"/>
      <c r="U90" s="252"/>
    </row>
    <row r="91" spans="1:23" x14ac:dyDescent="0.2">
      <c r="A91" s="252"/>
      <c r="B91" s="351"/>
      <c r="C91" s="352"/>
      <c r="D91" s="351"/>
      <c r="E91" s="351"/>
      <c r="F91" s="351"/>
      <c r="G91" s="351"/>
      <c r="H91" s="351"/>
      <c r="I91" s="351"/>
      <c r="J91" s="252"/>
      <c r="K91" s="252"/>
      <c r="L91" s="252"/>
      <c r="M91" s="251"/>
      <c r="N91" s="251"/>
      <c r="O91" s="252"/>
      <c r="P91" s="251"/>
      <c r="Q91" s="251"/>
      <c r="R91" s="252"/>
      <c r="S91" s="251"/>
      <c r="T91" s="252"/>
      <c r="U91" s="252"/>
    </row>
    <row r="92" spans="1:23" x14ac:dyDescent="0.2">
      <c r="A92" s="252"/>
      <c r="B92" s="351"/>
      <c r="C92" s="352"/>
      <c r="D92" s="351"/>
      <c r="E92" s="351"/>
      <c r="F92" s="351"/>
      <c r="G92" s="351"/>
      <c r="H92" s="351"/>
      <c r="I92" s="351"/>
      <c r="J92" s="252"/>
      <c r="K92" s="252"/>
      <c r="L92" s="252"/>
      <c r="M92" s="251"/>
      <c r="N92" s="251"/>
      <c r="O92" s="252"/>
      <c r="P92" s="251"/>
      <c r="Q92" s="251"/>
      <c r="R92" s="252"/>
      <c r="S92" s="251"/>
      <c r="T92" s="252"/>
      <c r="U92" s="252"/>
    </row>
    <row r="93" spans="1:23" x14ac:dyDescent="0.2">
      <c r="A93" s="252"/>
      <c r="B93" s="351"/>
      <c r="C93" s="352"/>
      <c r="D93" s="351"/>
      <c r="E93" s="351"/>
      <c r="F93" s="351"/>
      <c r="G93" s="351"/>
      <c r="H93" s="351"/>
      <c r="I93" s="351"/>
      <c r="J93" s="252"/>
      <c r="K93" s="252"/>
      <c r="L93" s="252"/>
      <c r="M93" s="251"/>
      <c r="N93" s="251"/>
      <c r="O93" s="252"/>
      <c r="P93" s="251"/>
      <c r="Q93" s="251"/>
      <c r="R93" s="252"/>
      <c r="S93" s="251"/>
      <c r="T93" s="252"/>
      <c r="U93" s="252"/>
    </row>
    <row r="94" spans="1:23" x14ac:dyDescent="0.2">
      <c r="A94" s="252"/>
      <c r="B94" s="351"/>
      <c r="C94" s="352"/>
      <c r="D94" s="351"/>
      <c r="E94" s="351"/>
      <c r="F94" s="351"/>
      <c r="G94" s="351"/>
      <c r="H94" s="351"/>
      <c r="I94" s="351"/>
      <c r="J94" s="252"/>
      <c r="K94" s="252"/>
      <c r="L94" s="252"/>
      <c r="M94" s="251"/>
      <c r="N94" s="251"/>
      <c r="O94" s="252"/>
      <c r="P94" s="251"/>
      <c r="Q94" s="251"/>
      <c r="R94" s="252"/>
      <c r="S94" s="251"/>
      <c r="T94" s="252"/>
      <c r="U94" s="252"/>
    </row>
    <row r="95" spans="1:23" x14ac:dyDescent="0.2">
      <c r="A95" s="252"/>
      <c r="B95" s="351"/>
      <c r="C95" s="352"/>
      <c r="D95" s="351"/>
      <c r="E95" s="351"/>
      <c r="F95" s="351"/>
      <c r="G95" s="351"/>
      <c r="H95" s="351"/>
      <c r="I95" s="351"/>
      <c r="J95" s="252"/>
      <c r="K95" s="252"/>
      <c r="L95" s="252"/>
      <c r="M95" s="251"/>
      <c r="N95" s="251"/>
      <c r="O95" s="252"/>
      <c r="P95" s="251"/>
      <c r="Q95" s="251"/>
      <c r="R95" s="252"/>
      <c r="S95" s="251"/>
      <c r="T95" s="252"/>
      <c r="U95" s="252"/>
    </row>
    <row r="96" spans="1:23" x14ac:dyDescent="0.2">
      <c r="A96" s="252"/>
      <c r="B96" s="351"/>
      <c r="C96" s="352"/>
      <c r="D96" s="351"/>
      <c r="E96" s="351"/>
      <c r="F96" s="351"/>
      <c r="G96" s="351"/>
      <c r="H96" s="351"/>
      <c r="I96" s="351"/>
      <c r="J96" s="252"/>
      <c r="K96" s="252"/>
      <c r="L96" s="252"/>
      <c r="M96" s="251"/>
      <c r="N96" s="251"/>
      <c r="O96" s="252"/>
      <c r="P96" s="251"/>
      <c r="Q96" s="251"/>
      <c r="R96" s="252"/>
      <c r="S96" s="251"/>
      <c r="T96" s="252"/>
      <c r="U96" s="252"/>
    </row>
    <row r="97" spans="1:21" x14ac:dyDescent="0.2">
      <c r="A97" s="252"/>
      <c r="B97" s="351"/>
      <c r="C97" s="352"/>
      <c r="D97" s="351"/>
      <c r="E97" s="351"/>
      <c r="F97" s="351"/>
      <c r="G97" s="351"/>
      <c r="H97" s="351"/>
      <c r="I97" s="351"/>
      <c r="J97" s="252"/>
      <c r="K97" s="252"/>
      <c r="L97" s="252"/>
      <c r="M97" s="251"/>
      <c r="N97" s="251"/>
      <c r="O97" s="252"/>
      <c r="P97" s="251"/>
      <c r="Q97" s="251"/>
      <c r="R97" s="252"/>
      <c r="S97" s="251"/>
      <c r="T97" s="252"/>
      <c r="U97" s="252"/>
    </row>
    <row r="98" spans="1:21" x14ac:dyDescent="0.2">
      <c r="A98" s="252"/>
      <c r="B98" s="351"/>
      <c r="C98" s="352"/>
      <c r="D98" s="351"/>
      <c r="E98" s="351"/>
      <c r="F98" s="351"/>
      <c r="G98" s="351"/>
      <c r="H98" s="351"/>
      <c r="I98" s="351"/>
      <c r="J98" s="252"/>
      <c r="K98" s="252"/>
      <c r="L98" s="252"/>
      <c r="M98" s="251"/>
      <c r="N98" s="251"/>
      <c r="O98" s="252"/>
      <c r="P98" s="251"/>
      <c r="Q98" s="251"/>
      <c r="R98" s="252"/>
      <c r="S98" s="251"/>
      <c r="T98" s="252"/>
      <c r="U98" s="252"/>
    </row>
    <row r="99" spans="1:21" ht="35.25" x14ac:dyDescent="0.2">
      <c r="A99" s="1323"/>
      <c r="B99" s="1323"/>
      <c r="C99" s="1323"/>
      <c r="D99" s="1323"/>
      <c r="E99" s="1323"/>
      <c r="F99" s="1323"/>
      <c r="G99" s="1323"/>
      <c r="H99" s="1323"/>
      <c r="I99" s="1323"/>
      <c r="J99" s="1323"/>
      <c r="K99" s="1323"/>
      <c r="L99" s="1323"/>
      <c r="M99" s="1323"/>
      <c r="N99" s="1323"/>
      <c r="O99" s="1323"/>
      <c r="P99" s="1323"/>
      <c r="Q99" s="1323"/>
      <c r="R99" s="1323"/>
      <c r="S99" s="1323"/>
      <c r="T99" s="1323"/>
      <c r="U99" s="1323"/>
    </row>
    <row r="100" spans="1:21" x14ac:dyDescent="0.2">
      <c r="A100" s="252"/>
      <c r="B100" s="351"/>
      <c r="C100" s="352"/>
      <c r="D100" s="351"/>
      <c r="E100" s="351"/>
      <c r="F100" s="351"/>
      <c r="G100" s="351"/>
      <c r="H100" s="351"/>
      <c r="I100" s="351"/>
      <c r="J100" s="252"/>
      <c r="K100" s="252"/>
      <c r="L100" s="252"/>
      <c r="M100" s="251"/>
      <c r="N100" s="251"/>
      <c r="O100" s="252"/>
      <c r="P100" s="251"/>
      <c r="Q100" s="251"/>
      <c r="R100" s="252"/>
      <c r="S100" s="251"/>
      <c r="T100" s="252"/>
      <c r="U100" s="252"/>
    </row>
    <row r="101" spans="1:21" ht="15.75" x14ac:dyDescent="0.25">
      <c r="A101" s="1324"/>
      <c r="B101" s="1324"/>
      <c r="C101" s="1324"/>
      <c r="D101" s="1324"/>
      <c r="E101" s="1324"/>
      <c r="F101" s="1324"/>
      <c r="G101" s="1324"/>
      <c r="H101" s="1324"/>
      <c r="I101" s="1324"/>
      <c r="J101" s="1324"/>
      <c r="K101" s="1324"/>
      <c r="L101" s="1324"/>
      <c r="M101" s="1324"/>
      <c r="N101" s="1324"/>
      <c r="O101" s="1324"/>
      <c r="P101" s="1324"/>
      <c r="Q101" s="1324"/>
      <c r="R101" s="1324"/>
      <c r="S101" s="1324"/>
      <c r="T101" s="1324"/>
      <c r="U101" s="1324"/>
    </row>
    <row r="102" spans="1:21" x14ac:dyDescent="0.2">
      <c r="B102" s="253"/>
      <c r="C102" s="284"/>
      <c r="D102" s="253"/>
      <c r="E102" s="253"/>
      <c r="F102" s="253"/>
      <c r="G102" s="253"/>
      <c r="H102" s="253"/>
      <c r="I102" s="253"/>
    </row>
    <row r="103" spans="1:21" x14ac:dyDescent="0.2">
      <c r="B103" s="253"/>
      <c r="C103" s="284"/>
      <c r="D103" s="253"/>
      <c r="E103" s="253"/>
      <c r="F103" s="253"/>
      <c r="G103" s="253"/>
      <c r="H103" s="253"/>
      <c r="I103" s="253"/>
    </row>
    <row r="104" spans="1:21" x14ac:dyDescent="0.2">
      <c r="B104" s="253"/>
      <c r="C104" s="284"/>
      <c r="D104" s="253"/>
      <c r="E104" s="253"/>
      <c r="F104" s="253"/>
      <c r="G104" s="253"/>
      <c r="H104" s="253"/>
      <c r="I104" s="253"/>
    </row>
    <row r="105" spans="1:21" x14ac:dyDescent="0.2">
      <c r="B105" s="253"/>
      <c r="C105" s="284"/>
      <c r="D105" s="253"/>
      <c r="E105" s="253"/>
      <c r="F105" s="253"/>
      <c r="G105" s="253"/>
      <c r="H105" s="253"/>
      <c r="I105" s="253"/>
    </row>
    <row r="106" spans="1:21" x14ac:dyDescent="0.2">
      <c r="B106" s="253"/>
      <c r="C106" s="284"/>
      <c r="D106" s="253"/>
      <c r="E106" s="253"/>
      <c r="F106" s="253"/>
      <c r="G106" s="253"/>
      <c r="H106" s="253"/>
      <c r="I106" s="253"/>
    </row>
    <row r="107" spans="1:21" s="254" customFormat="1" ht="21.75" customHeight="1" x14ac:dyDescent="0.2">
      <c r="A107" s="1328" t="s">
        <v>152</v>
      </c>
      <c r="B107" s="1329"/>
      <c r="C107" s="1329"/>
      <c r="D107" s="1329"/>
      <c r="E107" s="1329"/>
      <c r="F107" s="1329"/>
      <c r="G107" s="1329"/>
      <c r="H107" s="1329"/>
      <c r="I107" s="1329"/>
      <c r="J107" s="1329"/>
      <c r="K107" s="1329"/>
      <c r="L107" s="1329"/>
      <c r="M107" s="1329"/>
      <c r="N107" s="1329"/>
      <c r="O107" s="1329"/>
      <c r="P107" s="1329"/>
      <c r="Q107" s="1329"/>
      <c r="R107" s="1329"/>
      <c r="S107" s="1329"/>
      <c r="T107" s="1329"/>
      <c r="U107" s="1330"/>
    </row>
    <row r="108" spans="1:21" s="254" customFormat="1" ht="24" customHeight="1" x14ac:dyDescent="0.2">
      <c r="A108" s="1328" t="s">
        <v>151</v>
      </c>
      <c r="B108" s="1329"/>
      <c r="C108" s="1329"/>
      <c r="D108" s="1329"/>
      <c r="E108" s="1329"/>
      <c r="F108" s="1329"/>
      <c r="G108" s="1329"/>
      <c r="H108" s="1329"/>
      <c r="I108" s="1329"/>
      <c r="J108" s="1329"/>
      <c r="K108" s="1329"/>
      <c r="L108" s="1329"/>
      <c r="M108" s="1329"/>
      <c r="N108" s="1329"/>
      <c r="O108" s="1329"/>
      <c r="P108" s="1329"/>
      <c r="Q108" s="1329"/>
      <c r="R108" s="1329"/>
      <c r="S108" s="1329"/>
      <c r="T108" s="1329"/>
      <c r="U108" s="1330"/>
    </row>
    <row r="109" spans="1:21" s="254" customFormat="1" ht="5.25" customHeight="1" x14ac:dyDescent="0.2">
      <c r="A109" s="256"/>
      <c r="B109" s="256"/>
      <c r="C109" s="285"/>
      <c r="D109" s="256"/>
      <c r="E109" s="256"/>
      <c r="F109" s="256"/>
      <c r="G109" s="256"/>
      <c r="H109" s="256"/>
      <c r="I109" s="256"/>
      <c r="J109" s="256"/>
      <c r="K109" s="256"/>
      <c r="L109" s="256"/>
      <c r="M109" s="319"/>
      <c r="N109" s="319"/>
      <c r="O109" s="256"/>
      <c r="P109" s="319"/>
      <c r="Q109" s="319"/>
      <c r="R109" s="256"/>
      <c r="S109" s="330"/>
    </row>
    <row r="110" spans="1:21" s="255" customFormat="1" ht="23.25" customHeight="1" x14ac:dyDescent="0.2">
      <c r="A110" s="1268" t="s">
        <v>334</v>
      </c>
      <c r="B110" s="1269"/>
      <c r="C110" s="1269"/>
      <c r="D110" s="1269"/>
      <c r="E110" s="1269"/>
      <c r="F110" s="1269"/>
      <c r="G110" s="1269"/>
      <c r="H110" s="1269"/>
      <c r="I110" s="1269"/>
      <c r="J110" s="1269"/>
      <c r="K110" s="1269"/>
      <c r="L110" s="1269"/>
      <c r="M110" s="1269"/>
      <c r="N110" s="1269"/>
      <c r="O110" s="1269"/>
      <c r="P110" s="1269"/>
      <c r="Q110" s="1269"/>
      <c r="R110" s="1269"/>
      <c r="S110" s="1269"/>
      <c r="T110" s="1269"/>
      <c r="U110" s="1270"/>
    </row>
    <row r="111" spans="1:21" ht="5.0999999999999996" customHeight="1" thickBot="1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</row>
    <row r="112" spans="1:21" ht="33.75" customHeight="1" x14ac:dyDescent="0.2">
      <c r="A112" s="1311" t="s">
        <v>163</v>
      </c>
      <c r="B112" s="1264" t="s">
        <v>49</v>
      </c>
      <c r="C112" s="1265"/>
      <c r="D112" s="1273" t="s">
        <v>174</v>
      </c>
      <c r="E112" s="1262" t="s">
        <v>184</v>
      </c>
      <c r="F112" s="1258" t="s">
        <v>176</v>
      </c>
      <c r="G112" s="1258" t="s">
        <v>177</v>
      </c>
      <c r="H112" s="1258" t="s">
        <v>178</v>
      </c>
      <c r="I112" s="1258" t="s">
        <v>185</v>
      </c>
      <c r="J112" s="1258" t="s">
        <v>161</v>
      </c>
      <c r="K112" s="1258"/>
      <c r="L112" s="1258"/>
      <c r="M112" s="1272" t="s">
        <v>183</v>
      </c>
      <c r="N112" s="1272"/>
      <c r="O112" s="1260" t="s">
        <v>155</v>
      </c>
      <c r="P112" s="1313" t="s">
        <v>175</v>
      </c>
      <c r="Q112" s="1281"/>
      <c r="R112" s="1304" t="s">
        <v>182</v>
      </c>
      <c r="S112" s="1275" t="s">
        <v>164</v>
      </c>
      <c r="T112" s="1276"/>
      <c r="U112" s="1278" t="s">
        <v>331</v>
      </c>
    </row>
    <row r="113" spans="1:31" ht="31.5" customHeight="1" x14ac:dyDescent="0.2">
      <c r="A113" s="1312"/>
      <c r="B113" s="803" t="s">
        <v>172</v>
      </c>
      <c r="C113" s="802" t="s">
        <v>154</v>
      </c>
      <c r="D113" s="1274"/>
      <c r="E113" s="1263"/>
      <c r="F113" s="1259"/>
      <c r="G113" s="1259"/>
      <c r="H113" s="1259"/>
      <c r="I113" s="1259"/>
      <c r="J113" s="413" t="s">
        <v>179</v>
      </c>
      <c r="K113" s="413" t="s">
        <v>180</v>
      </c>
      <c r="L113" s="858" t="s">
        <v>181</v>
      </c>
      <c r="M113" s="802" t="s">
        <v>172</v>
      </c>
      <c r="N113" s="830" t="s">
        <v>154</v>
      </c>
      <c r="O113" s="1261"/>
      <c r="P113" s="831" t="s">
        <v>172</v>
      </c>
      <c r="Q113" s="827" t="s">
        <v>154</v>
      </c>
      <c r="R113" s="1305"/>
      <c r="S113" s="398" t="s">
        <v>173</v>
      </c>
      <c r="T113" s="815" t="s">
        <v>154</v>
      </c>
      <c r="U113" s="1279"/>
      <c r="V113" s="288"/>
      <c r="W113" s="288"/>
    </row>
    <row r="114" spans="1:31" ht="18.75" customHeight="1" thickBot="1" x14ac:dyDescent="0.25">
      <c r="A114" s="1312"/>
      <c r="B114" s="506" t="s">
        <v>82</v>
      </c>
      <c r="C114" s="507" t="s">
        <v>165</v>
      </c>
      <c r="D114" s="841" t="s">
        <v>166</v>
      </c>
      <c r="E114" s="842" t="s">
        <v>87</v>
      </c>
      <c r="F114" s="509" t="s">
        <v>79</v>
      </c>
      <c r="G114" s="509" t="s">
        <v>80</v>
      </c>
      <c r="H114" s="509" t="s">
        <v>153</v>
      </c>
      <c r="I114" s="509" t="s">
        <v>160</v>
      </c>
      <c r="J114" s="509" t="s">
        <v>162</v>
      </c>
      <c r="K114" s="509" t="s">
        <v>83</v>
      </c>
      <c r="L114" s="509" t="s">
        <v>186</v>
      </c>
      <c r="M114" s="507" t="s">
        <v>187</v>
      </c>
      <c r="N114" s="845" t="s">
        <v>81</v>
      </c>
      <c r="O114" s="523" t="s">
        <v>188</v>
      </c>
      <c r="P114" s="859" t="s">
        <v>85</v>
      </c>
      <c r="Q114" s="849" t="s">
        <v>189</v>
      </c>
      <c r="R114" s="852" t="s">
        <v>190</v>
      </c>
      <c r="S114" s="854" t="s">
        <v>191</v>
      </c>
      <c r="T114" s="855" t="s">
        <v>192</v>
      </c>
      <c r="U114" s="839" t="s">
        <v>194</v>
      </c>
      <c r="V114" s="288"/>
      <c r="W114" s="288"/>
    </row>
    <row r="115" spans="1:31" ht="29.25" customHeight="1" thickBot="1" x14ac:dyDescent="0.25">
      <c r="A115" s="1140" t="s">
        <v>243</v>
      </c>
      <c r="B115" s="1121">
        <f t="shared" ref="B115:M115" si="0">SUM(B116:B118)</f>
        <v>3154</v>
      </c>
      <c r="C115" s="524">
        <f t="shared" si="0"/>
        <v>41</v>
      </c>
      <c r="D115" s="1116">
        <f t="shared" si="0"/>
        <v>3195</v>
      </c>
      <c r="E115" s="1141">
        <f t="shared" si="0"/>
        <v>3</v>
      </c>
      <c r="F115" s="529">
        <f t="shared" si="0"/>
        <v>0</v>
      </c>
      <c r="G115" s="529">
        <f t="shared" si="0"/>
        <v>1</v>
      </c>
      <c r="H115" s="529">
        <f t="shared" si="0"/>
        <v>0</v>
      </c>
      <c r="I115" s="529">
        <f t="shared" si="0"/>
        <v>30</v>
      </c>
      <c r="J115" s="529">
        <f t="shared" si="0"/>
        <v>1458</v>
      </c>
      <c r="K115" s="529">
        <f t="shared" si="0"/>
        <v>206</v>
      </c>
      <c r="L115" s="529">
        <f t="shared" si="0"/>
        <v>192</v>
      </c>
      <c r="M115" s="524">
        <f t="shared" si="0"/>
        <v>1890</v>
      </c>
      <c r="N115" s="888">
        <v>0</v>
      </c>
      <c r="O115" s="1060">
        <f t="shared" ref="O115:T115" si="1">SUM(O116:O118)</f>
        <v>1890</v>
      </c>
      <c r="P115" s="1047">
        <f t="shared" si="1"/>
        <v>9</v>
      </c>
      <c r="Q115" s="874">
        <f t="shared" si="1"/>
        <v>6</v>
      </c>
      <c r="R115" s="1117">
        <f t="shared" si="1"/>
        <v>15</v>
      </c>
      <c r="S115" s="1065">
        <f t="shared" si="1"/>
        <v>1255</v>
      </c>
      <c r="T115" s="894">
        <f t="shared" si="1"/>
        <v>35</v>
      </c>
      <c r="U115" s="871">
        <f>SUM(S115,T115)</f>
        <v>1290</v>
      </c>
      <c r="V115" s="315"/>
      <c r="W115" s="315"/>
      <c r="X115" s="316"/>
      <c r="Y115" s="316"/>
      <c r="Z115" s="316"/>
      <c r="AA115" s="316"/>
    </row>
    <row r="116" spans="1:31" s="251" customFormat="1" ht="21" customHeight="1" thickBot="1" x14ac:dyDescent="0.25">
      <c r="A116" s="1127" t="s">
        <v>294</v>
      </c>
      <c r="B116" s="1128">
        <v>336</v>
      </c>
      <c r="C116" s="1129">
        <v>8</v>
      </c>
      <c r="D116" s="1130">
        <f>SUM(B116:C116)</f>
        <v>344</v>
      </c>
      <c r="E116" s="1131">
        <v>3</v>
      </c>
      <c r="F116" s="1132">
        <v>0</v>
      </c>
      <c r="G116" s="1132">
        <v>1</v>
      </c>
      <c r="H116" s="1132">
        <v>0</v>
      </c>
      <c r="I116" s="1132">
        <v>0</v>
      </c>
      <c r="J116" s="1132">
        <v>176</v>
      </c>
      <c r="K116" s="1132">
        <v>53</v>
      </c>
      <c r="L116" s="1132">
        <v>35</v>
      </c>
      <c r="M116" s="1129">
        <f>SUM(E116:L116)</f>
        <v>268</v>
      </c>
      <c r="N116" s="1133">
        <v>0</v>
      </c>
      <c r="O116" s="1130">
        <f>SUM(M116:N116)</f>
        <v>268</v>
      </c>
      <c r="P116" s="1134">
        <v>5</v>
      </c>
      <c r="Q116" s="1135">
        <v>6</v>
      </c>
      <c r="R116" s="1136">
        <f>SUM(P116:Q116)</f>
        <v>11</v>
      </c>
      <c r="S116" s="1137">
        <f t="shared" ref="S116:T118" si="2">+B116-M116-P116</f>
        <v>63</v>
      </c>
      <c r="T116" s="1138">
        <f t="shared" si="2"/>
        <v>2</v>
      </c>
      <c r="U116" s="1139">
        <f>SUM(S116,T116)</f>
        <v>65</v>
      </c>
      <c r="V116" s="317"/>
      <c r="W116" s="317"/>
      <c r="X116" s="317"/>
      <c r="Y116" s="317"/>
      <c r="Z116" s="317"/>
      <c r="AA116" s="317"/>
      <c r="AB116" s="252"/>
      <c r="AC116" s="252"/>
      <c r="AD116" s="252"/>
      <c r="AE116" s="252"/>
    </row>
    <row r="117" spans="1:31" s="806" customFormat="1" ht="21" customHeight="1" thickBot="1" x14ac:dyDescent="0.25">
      <c r="A117" s="836" t="s">
        <v>291</v>
      </c>
      <c r="B117" s="367">
        <v>1831</v>
      </c>
      <c r="C117" s="368">
        <v>11</v>
      </c>
      <c r="D117" s="810">
        <f>SUM(B117:C117)</f>
        <v>1842</v>
      </c>
      <c r="E117" s="828">
        <v>0</v>
      </c>
      <c r="F117" s="829">
        <v>0</v>
      </c>
      <c r="G117" s="829">
        <v>0</v>
      </c>
      <c r="H117" s="829">
        <v>0</v>
      </c>
      <c r="I117" s="829">
        <v>2</v>
      </c>
      <c r="J117" s="829">
        <v>867</v>
      </c>
      <c r="K117" s="829">
        <v>99</v>
      </c>
      <c r="L117" s="829">
        <v>61</v>
      </c>
      <c r="M117" s="368">
        <f>SUM(E117:L117)</f>
        <v>1029</v>
      </c>
      <c r="N117" s="814">
        <v>0</v>
      </c>
      <c r="O117" s="810">
        <f>SUM(M117:N117)</f>
        <v>1029</v>
      </c>
      <c r="P117" s="832">
        <v>3</v>
      </c>
      <c r="Q117" s="825">
        <v>0</v>
      </c>
      <c r="R117" s="833">
        <f>SUM(P117:Q117)</f>
        <v>3</v>
      </c>
      <c r="S117" s="817">
        <f t="shared" si="2"/>
        <v>799</v>
      </c>
      <c r="T117" s="818">
        <f t="shared" si="2"/>
        <v>11</v>
      </c>
      <c r="U117" s="835">
        <f>SUM(S117,T117)</f>
        <v>810</v>
      </c>
      <c r="V117" s="808"/>
      <c r="W117" s="808"/>
      <c r="X117" s="808"/>
      <c r="Y117" s="808"/>
      <c r="Z117" s="808"/>
      <c r="AA117" s="808"/>
    </row>
    <row r="118" spans="1:31" s="251" customFormat="1" ht="21" customHeight="1" thickBot="1" x14ac:dyDescent="0.25">
      <c r="A118" s="836" t="s">
        <v>249</v>
      </c>
      <c r="B118" s="367">
        <v>987</v>
      </c>
      <c r="C118" s="368">
        <v>22</v>
      </c>
      <c r="D118" s="810">
        <f>SUM(B118:C118)</f>
        <v>1009</v>
      </c>
      <c r="E118" s="828">
        <v>0</v>
      </c>
      <c r="F118" s="829">
        <v>0</v>
      </c>
      <c r="G118" s="829">
        <v>0</v>
      </c>
      <c r="H118" s="829">
        <v>0</v>
      </c>
      <c r="I118" s="829">
        <v>28</v>
      </c>
      <c r="J118" s="829">
        <v>415</v>
      </c>
      <c r="K118" s="829">
        <v>54</v>
      </c>
      <c r="L118" s="829">
        <v>96</v>
      </c>
      <c r="M118" s="368">
        <f>SUM(E118:L118)</f>
        <v>593</v>
      </c>
      <c r="N118" s="814">
        <v>0</v>
      </c>
      <c r="O118" s="810">
        <f>SUM(M118:N118)</f>
        <v>593</v>
      </c>
      <c r="P118" s="832">
        <v>1</v>
      </c>
      <c r="Q118" s="825">
        <v>0</v>
      </c>
      <c r="R118" s="833">
        <f>SUM(P118:Q118)</f>
        <v>1</v>
      </c>
      <c r="S118" s="817">
        <f t="shared" si="2"/>
        <v>393</v>
      </c>
      <c r="T118" s="818">
        <f t="shared" si="2"/>
        <v>22</v>
      </c>
      <c r="U118" s="835">
        <f>SUM(S118,T118)</f>
        <v>415</v>
      </c>
      <c r="V118" s="317"/>
      <c r="W118" s="317"/>
      <c r="X118" s="317"/>
      <c r="Y118" s="317"/>
      <c r="Z118" s="317"/>
      <c r="AA118" s="317"/>
      <c r="AB118" s="252"/>
      <c r="AC118" s="252"/>
      <c r="AD118" s="252"/>
      <c r="AE118" s="252"/>
    </row>
    <row r="119" spans="1:31" s="43" customFormat="1" ht="12.75" customHeight="1" x14ac:dyDescent="0.2">
      <c r="A119" s="1319" t="s">
        <v>344</v>
      </c>
      <c r="B119" s="1319"/>
      <c r="C119" s="1319"/>
      <c r="D119" s="1319"/>
      <c r="E119" s="1319"/>
      <c r="F119" s="1319"/>
      <c r="G119" s="1319"/>
      <c r="H119" s="1319"/>
      <c r="I119" s="1319"/>
      <c r="J119" s="1319"/>
      <c r="K119" s="1319"/>
      <c r="L119" s="1319"/>
      <c r="M119" s="1319"/>
      <c r="N119" s="1319"/>
      <c r="O119" s="1319"/>
      <c r="P119" s="1319"/>
      <c r="Q119" s="1319"/>
      <c r="R119" s="1319"/>
      <c r="S119" s="1319"/>
      <c r="T119" s="1319"/>
      <c r="U119" s="1319"/>
      <c r="V119" s="316"/>
      <c r="W119" s="316"/>
      <c r="X119" s="316"/>
      <c r="Y119" s="316"/>
      <c r="Z119" s="316"/>
      <c r="AA119" s="316"/>
      <c r="AB119" s="44"/>
      <c r="AC119" s="44"/>
      <c r="AD119" s="44"/>
      <c r="AE119" s="44"/>
    </row>
    <row r="120" spans="1:31" s="43" customFormat="1" ht="10.5" customHeight="1" x14ac:dyDescent="0.2">
      <c r="A120" s="1309"/>
      <c r="B120" s="1309"/>
      <c r="C120" s="1309"/>
      <c r="D120" s="1309"/>
      <c r="E120" s="1309"/>
      <c r="F120" s="1309"/>
      <c r="G120" s="1309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T120" s="44"/>
      <c r="U120" s="44"/>
      <c r="V120" s="316"/>
      <c r="W120" s="316"/>
      <c r="X120" s="316"/>
      <c r="Y120" s="316"/>
      <c r="Z120" s="316"/>
      <c r="AA120" s="316"/>
      <c r="AB120" s="44"/>
      <c r="AC120" s="44"/>
      <c r="AD120" s="44"/>
      <c r="AE120" s="44"/>
    </row>
    <row r="121" spans="1:31" s="43" customFormat="1" ht="10.5" customHeight="1" x14ac:dyDescent="0.2">
      <c r="A121" s="249"/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T121" s="44"/>
      <c r="U121" s="44"/>
      <c r="V121" s="316"/>
      <c r="W121" s="316"/>
      <c r="X121" s="316"/>
      <c r="Y121" s="316"/>
      <c r="Z121" s="316"/>
      <c r="AA121" s="316"/>
      <c r="AB121" s="44"/>
      <c r="AC121" s="44"/>
      <c r="AD121" s="44"/>
      <c r="AE121" s="44"/>
    </row>
    <row r="122" spans="1:31" s="43" customFormat="1" ht="10.5" customHeight="1" x14ac:dyDescent="0.2">
      <c r="A122" s="249"/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</row>
    <row r="123" spans="1:31" s="43" customFormat="1" ht="10.5" customHeight="1" x14ac:dyDescent="0.2">
      <c r="A123" s="249"/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</row>
    <row r="124" spans="1:31" s="43" customFormat="1" ht="10.5" customHeight="1" x14ac:dyDescent="0.2">
      <c r="A124" s="249"/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</row>
    <row r="125" spans="1:31" s="43" customFormat="1" ht="10.5" customHeight="1" x14ac:dyDescent="0.2">
      <c r="A125" s="249"/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</row>
    <row r="126" spans="1:31" s="43" customFormat="1" ht="10.5" customHeight="1" x14ac:dyDescent="0.2">
      <c r="A126" s="249"/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</row>
    <row r="127" spans="1:31" s="43" customFormat="1" ht="10.5" customHeight="1" x14ac:dyDescent="0.2">
      <c r="A127" s="249"/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</row>
    <row r="128" spans="1:31" s="43" customFormat="1" ht="10.5" customHeight="1" x14ac:dyDescent="0.2">
      <c r="A128" s="249"/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1:31" s="43" customFormat="1" ht="10.5" customHeight="1" x14ac:dyDescent="0.2">
      <c r="A129" s="249"/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</row>
    <row r="130" spans="1:31" s="43" customFormat="1" ht="10.5" customHeight="1" x14ac:dyDescent="0.2">
      <c r="A130" s="249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</row>
    <row r="131" spans="1:31" s="43" customFormat="1" ht="10.5" customHeight="1" x14ac:dyDescent="0.2">
      <c r="A131" s="249"/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</row>
    <row r="132" spans="1:31" s="43" customFormat="1" ht="10.5" customHeight="1" x14ac:dyDescent="0.2">
      <c r="A132" s="249"/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</row>
    <row r="133" spans="1:31" s="43" customFormat="1" ht="10.5" customHeight="1" x14ac:dyDescent="0.2">
      <c r="A133" s="249"/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</row>
    <row r="134" spans="1:31" s="43" customFormat="1" ht="10.5" customHeight="1" x14ac:dyDescent="0.2">
      <c r="A134" s="249"/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</row>
    <row r="135" spans="1:31" s="43" customFormat="1" ht="10.5" customHeight="1" x14ac:dyDescent="0.2">
      <c r="A135" s="249"/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</row>
    <row r="136" spans="1:31" s="43" customFormat="1" ht="10.5" customHeight="1" x14ac:dyDescent="0.2">
      <c r="A136" s="249"/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</row>
    <row r="137" spans="1:31" s="43" customFormat="1" ht="10.5" customHeight="1" x14ac:dyDescent="0.2">
      <c r="A137" s="249"/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</row>
    <row r="138" spans="1:31" s="43" customFormat="1" ht="10.5" customHeight="1" x14ac:dyDescent="0.2">
      <c r="A138" s="249"/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1:31" s="43" customFormat="1" ht="10.5" customHeight="1" x14ac:dyDescent="0.2">
      <c r="A139" s="249"/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</row>
    <row r="140" spans="1:31" s="43" customFormat="1" ht="10.5" customHeight="1" x14ac:dyDescent="0.2">
      <c r="A140" s="249"/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</row>
    <row r="141" spans="1:31" s="43" customFormat="1" ht="10.5" customHeight="1" x14ac:dyDescent="0.2">
      <c r="A141" s="249"/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</row>
    <row r="142" spans="1:31" s="43" customFormat="1" ht="10.5" customHeight="1" x14ac:dyDescent="0.2">
      <c r="A142" s="249"/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</row>
    <row r="143" spans="1:31" s="43" customFormat="1" ht="10.5" customHeight="1" x14ac:dyDescent="0.2">
      <c r="A143" s="249"/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</row>
    <row r="144" spans="1:31" s="43" customFormat="1" ht="10.5" customHeight="1" x14ac:dyDescent="0.2">
      <c r="A144" s="249"/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</row>
    <row r="145" spans="1:31" s="255" customFormat="1" ht="23.25" customHeight="1" x14ac:dyDescent="0.2">
      <c r="A145" s="1268" t="s">
        <v>335</v>
      </c>
      <c r="B145" s="1269"/>
      <c r="C145" s="1269"/>
      <c r="D145" s="1269"/>
      <c r="E145" s="1269"/>
      <c r="F145" s="1269"/>
      <c r="G145" s="1269"/>
      <c r="H145" s="1269"/>
      <c r="I145" s="1269"/>
      <c r="J145" s="1269"/>
      <c r="K145" s="1269"/>
      <c r="L145" s="1269"/>
      <c r="M145" s="1269"/>
      <c r="N145" s="1269"/>
      <c r="O145" s="1269"/>
      <c r="P145" s="1269"/>
      <c r="Q145" s="1269"/>
      <c r="R145" s="1269"/>
      <c r="S145" s="1269"/>
      <c r="T145" s="1269"/>
      <c r="U145" s="1270"/>
    </row>
    <row r="146" spans="1:31" ht="5.0999999999999996" customHeight="1" thickBot="1" x14ac:dyDescent="0.2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</row>
    <row r="147" spans="1:31" ht="33.75" customHeight="1" x14ac:dyDescent="0.2">
      <c r="A147" s="1316" t="s">
        <v>163</v>
      </c>
      <c r="B147" s="1264" t="s">
        <v>49</v>
      </c>
      <c r="C147" s="1265"/>
      <c r="D147" s="1273" t="s">
        <v>174</v>
      </c>
      <c r="E147" s="1262" t="s">
        <v>184</v>
      </c>
      <c r="F147" s="1258" t="s">
        <v>176</v>
      </c>
      <c r="G147" s="1258" t="s">
        <v>177</v>
      </c>
      <c r="H147" s="1258" t="s">
        <v>178</v>
      </c>
      <c r="I147" s="1258" t="s">
        <v>185</v>
      </c>
      <c r="J147" s="1258" t="s">
        <v>161</v>
      </c>
      <c r="K147" s="1258"/>
      <c r="L147" s="1258"/>
      <c r="M147" s="1272" t="s">
        <v>183</v>
      </c>
      <c r="N147" s="1272"/>
      <c r="O147" s="1273" t="s">
        <v>155</v>
      </c>
      <c r="P147" s="1280" t="s">
        <v>175</v>
      </c>
      <c r="Q147" s="1281"/>
      <c r="R147" s="1304" t="s">
        <v>182</v>
      </c>
      <c r="S147" s="1275" t="s">
        <v>164</v>
      </c>
      <c r="T147" s="1276"/>
      <c r="U147" s="1278" t="s">
        <v>331</v>
      </c>
    </row>
    <row r="148" spans="1:31" ht="32.25" customHeight="1" x14ac:dyDescent="0.2">
      <c r="A148" s="1317"/>
      <c r="B148" s="803" t="s">
        <v>172</v>
      </c>
      <c r="C148" s="802" t="s">
        <v>154</v>
      </c>
      <c r="D148" s="1274"/>
      <c r="E148" s="1263"/>
      <c r="F148" s="1259"/>
      <c r="G148" s="1259"/>
      <c r="H148" s="1259"/>
      <c r="I148" s="1259"/>
      <c r="J148" s="413" t="s">
        <v>179</v>
      </c>
      <c r="K148" s="413" t="s">
        <v>180</v>
      </c>
      <c r="L148" s="858" t="s">
        <v>181</v>
      </c>
      <c r="M148" s="802" t="s">
        <v>172</v>
      </c>
      <c r="N148" s="812" t="s">
        <v>154</v>
      </c>
      <c r="O148" s="1274"/>
      <c r="P148" s="820" t="s">
        <v>172</v>
      </c>
      <c r="Q148" s="821" t="s">
        <v>154</v>
      </c>
      <c r="R148" s="1305"/>
      <c r="S148" s="398" t="s">
        <v>173</v>
      </c>
      <c r="T148" s="815" t="s">
        <v>154</v>
      </c>
      <c r="U148" s="1279"/>
    </row>
    <row r="149" spans="1:31" ht="19.5" customHeight="1" thickBot="1" x14ac:dyDescent="0.25">
      <c r="A149" s="1318"/>
      <c r="B149" s="506" t="s">
        <v>82</v>
      </c>
      <c r="C149" s="507" t="s">
        <v>165</v>
      </c>
      <c r="D149" s="841" t="s">
        <v>166</v>
      </c>
      <c r="E149" s="842" t="s">
        <v>87</v>
      </c>
      <c r="F149" s="509" t="s">
        <v>79</v>
      </c>
      <c r="G149" s="509" t="s">
        <v>80</v>
      </c>
      <c r="H149" s="509" t="s">
        <v>153</v>
      </c>
      <c r="I149" s="509" t="s">
        <v>160</v>
      </c>
      <c r="J149" s="509" t="s">
        <v>162</v>
      </c>
      <c r="K149" s="509" t="s">
        <v>83</v>
      </c>
      <c r="L149" s="509" t="s">
        <v>186</v>
      </c>
      <c r="M149" s="507" t="s">
        <v>187</v>
      </c>
      <c r="N149" s="845" t="s">
        <v>81</v>
      </c>
      <c r="O149" s="841" t="s">
        <v>188</v>
      </c>
      <c r="P149" s="848" t="s">
        <v>85</v>
      </c>
      <c r="Q149" s="849" t="s">
        <v>189</v>
      </c>
      <c r="R149" s="852" t="s">
        <v>190</v>
      </c>
      <c r="S149" s="854" t="s">
        <v>191</v>
      </c>
      <c r="T149" s="855" t="s">
        <v>192</v>
      </c>
      <c r="U149" s="839" t="s">
        <v>194</v>
      </c>
    </row>
    <row r="150" spans="1:31" ht="24" customHeight="1" thickBot="1" x14ac:dyDescent="0.25">
      <c r="A150" s="991" t="s">
        <v>159</v>
      </c>
      <c r="B150" s="1121">
        <f>SUM(B151:B151)</f>
        <v>196</v>
      </c>
      <c r="C150" s="524">
        <f>SUM(C151:C151)</f>
        <v>15</v>
      </c>
      <c r="D150" s="1060">
        <f>SUM(D151:D151)</f>
        <v>211</v>
      </c>
      <c r="E150" s="1113">
        <v>4</v>
      </c>
      <c r="F150" s="1122">
        <v>1</v>
      </c>
      <c r="G150" s="1122">
        <v>0</v>
      </c>
      <c r="H150" s="1122">
        <v>0</v>
      </c>
      <c r="I150" s="1122">
        <f>I151</f>
        <v>3</v>
      </c>
      <c r="J150" s="1122">
        <f>J151</f>
        <v>76</v>
      </c>
      <c r="K150" s="1122">
        <f>K151</f>
        <v>25</v>
      </c>
      <c r="L150" s="1123">
        <v>98</v>
      </c>
      <c r="M150" s="524">
        <f t="shared" ref="M150:U150" si="3">SUM(M151:M151)</f>
        <v>136</v>
      </c>
      <c r="N150" s="888">
        <f t="shared" si="3"/>
        <v>0</v>
      </c>
      <c r="O150" s="1060">
        <f t="shared" si="3"/>
        <v>136</v>
      </c>
      <c r="P150" s="1124">
        <f t="shared" si="3"/>
        <v>1</v>
      </c>
      <c r="Q150" s="1124">
        <f t="shared" si="3"/>
        <v>0</v>
      </c>
      <c r="R150" s="1125">
        <f t="shared" si="3"/>
        <v>1</v>
      </c>
      <c r="S150" s="1126">
        <f t="shared" si="3"/>
        <v>59</v>
      </c>
      <c r="T150" s="1126">
        <f t="shared" si="3"/>
        <v>15</v>
      </c>
      <c r="U150" s="1120">
        <f t="shared" si="3"/>
        <v>74</v>
      </c>
    </row>
    <row r="151" spans="1:31" s="251" customFormat="1" ht="19.5" customHeight="1" x14ac:dyDescent="0.2">
      <c r="A151" s="869" t="s">
        <v>256</v>
      </c>
      <c r="B151" s="525">
        <v>196</v>
      </c>
      <c r="C151" s="473">
        <v>15</v>
      </c>
      <c r="D151" s="526">
        <f>SUM(B151:C151)</f>
        <v>211</v>
      </c>
      <c r="E151" s="881">
        <v>1</v>
      </c>
      <c r="F151" s="882">
        <v>2</v>
      </c>
      <c r="G151" s="882">
        <v>0</v>
      </c>
      <c r="H151" s="882">
        <v>0</v>
      </c>
      <c r="I151" s="882">
        <v>3</v>
      </c>
      <c r="J151" s="882">
        <v>76</v>
      </c>
      <c r="K151" s="882">
        <v>25</v>
      </c>
      <c r="L151" s="883">
        <v>29</v>
      </c>
      <c r="M151" s="527">
        <f>SUM(E151:L151)</f>
        <v>136</v>
      </c>
      <c r="N151" s="889">
        <v>0</v>
      </c>
      <c r="O151" s="527">
        <f>SUM(M151:N151)</f>
        <v>136</v>
      </c>
      <c r="P151" s="875">
        <v>1</v>
      </c>
      <c r="Q151" s="877">
        <v>0</v>
      </c>
      <c r="R151" s="892">
        <f>SUM(P151:Q151)</f>
        <v>1</v>
      </c>
      <c r="S151" s="895">
        <f>+B151-M151-P151</f>
        <v>59</v>
      </c>
      <c r="T151" s="896">
        <f>+C151-N151-Q151</f>
        <v>15</v>
      </c>
      <c r="U151" s="872">
        <f>+S151+T151</f>
        <v>74</v>
      </c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</row>
    <row r="152" spans="1:31" s="43" customFormat="1" ht="12.75" customHeight="1" x14ac:dyDescent="0.2">
      <c r="A152" s="1277" t="s">
        <v>344</v>
      </c>
      <c r="B152" s="1277"/>
      <c r="C152" s="1277"/>
      <c r="D152" s="1277"/>
      <c r="E152" s="1277"/>
      <c r="F152" s="1277"/>
      <c r="G152" s="1277"/>
      <c r="H152" s="1277"/>
      <c r="I152" s="1277"/>
      <c r="J152" s="1277"/>
      <c r="K152" s="1277"/>
      <c r="L152" s="1277"/>
      <c r="M152" s="1277"/>
      <c r="N152" s="1277"/>
      <c r="O152" s="1277"/>
      <c r="P152" s="1277"/>
      <c r="Q152" s="1277"/>
      <c r="R152" s="1277"/>
      <c r="S152" s="1277"/>
      <c r="T152" s="1277"/>
      <c r="U152" s="1277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</row>
    <row r="153" spans="1:31" s="43" customFormat="1" ht="19.899999999999999" customHeight="1" x14ac:dyDescent="0.2">
      <c r="A153" s="1309"/>
      <c r="B153" s="1309"/>
      <c r="C153" s="1309"/>
      <c r="D153" s="1309"/>
      <c r="E153" s="1309"/>
      <c r="F153" s="1309"/>
      <c r="G153" s="1309"/>
      <c r="H153" s="250"/>
      <c r="I153" s="250"/>
      <c r="J153" s="250"/>
      <c r="K153" s="250"/>
      <c r="L153" s="250"/>
      <c r="M153" s="250"/>
      <c r="N153" s="250"/>
      <c r="O153" s="250"/>
      <c r="P153" s="341"/>
      <c r="Q153" s="250"/>
      <c r="R153" s="250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</row>
    <row r="154" spans="1:31" s="43" customFormat="1" ht="10.5" customHeight="1" x14ac:dyDescent="0.2">
      <c r="A154" s="249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</row>
    <row r="155" spans="1:31" s="43" customFormat="1" ht="10.5" customHeight="1" x14ac:dyDescent="0.2">
      <c r="A155" s="249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</row>
    <row r="156" spans="1:31" s="43" customFormat="1" ht="10.5" customHeight="1" x14ac:dyDescent="0.2">
      <c r="A156" s="249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</row>
    <row r="157" spans="1:31" s="43" customFormat="1" ht="10.5" customHeight="1" x14ac:dyDescent="0.2">
      <c r="A157" s="249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</row>
    <row r="158" spans="1:31" s="43" customFormat="1" ht="10.5" customHeight="1" x14ac:dyDescent="0.2">
      <c r="A158" s="249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</row>
    <row r="159" spans="1:31" s="43" customFormat="1" ht="10.5" customHeight="1" x14ac:dyDescent="0.2">
      <c r="A159" s="249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</row>
    <row r="160" spans="1:31" s="43" customFormat="1" ht="10.5" customHeight="1" x14ac:dyDescent="0.2">
      <c r="A160" s="249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</row>
    <row r="161" spans="1:31" s="43" customFormat="1" ht="10.5" customHeight="1" x14ac:dyDescent="0.2">
      <c r="A161" s="249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</row>
    <row r="162" spans="1:31" s="43" customFormat="1" ht="10.5" customHeight="1" x14ac:dyDescent="0.2">
      <c r="A162" s="249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</row>
    <row r="163" spans="1:31" s="43" customFormat="1" ht="10.5" customHeight="1" x14ac:dyDescent="0.2">
      <c r="A163" s="249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</row>
    <row r="164" spans="1:31" s="43" customFormat="1" ht="10.5" customHeight="1" x14ac:dyDescent="0.2">
      <c r="A164" s="249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</row>
    <row r="165" spans="1:31" s="43" customFormat="1" ht="10.5" customHeight="1" x14ac:dyDescent="0.2">
      <c r="A165" s="249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</row>
    <row r="166" spans="1:31" s="43" customFormat="1" ht="10.5" customHeight="1" x14ac:dyDescent="0.2">
      <c r="A166" s="249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</row>
    <row r="167" spans="1:31" s="43" customFormat="1" ht="10.5" customHeight="1" x14ac:dyDescent="0.2">
      <c r="A167" s="249"/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</row>
    <row r="168" spans="1:31" s="43" customFormat="1" ht="10.5" customHeight="1" x14ac:dyDescent="0.2">
      <c r="A168" s="249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</row>
    <row r="169" spans="1:31" s="43" customFormat="1" ht="10.5" customHeight="1" x14ac:dyDescent="0.2">
      <c r="A169" s="249"/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</row>
    <row r="170" spans="1:31" s="43" customFormat="1" ht="10.5" customHeight="1" x14ac:dyDescent="0.2">
      <c r="A170" s="249"/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</row>
    <row r="171" spans="1:31" s="43" customFormat="1" ht="10.5" customHeight="1" x14ac:dyDescent="0.2">
      <c r="A171" s="249"/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</row>
    <row r="172" spans="1:31" s="43" customFormat="1" ht="10.5" customHeight="1" x14ac:dyDescent="0.2">
      <c r="A172" s="249"/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</row>
    <row r="173" spans="1:31" s="43" customFormat="1" ht="10.5" customHeight="1" x14ac:dyDescent="0.2">
      <c r="A173" s="249"/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</row>
    <row r="174" spans="1:31" s="43" customFormat="1" ht="10.5" customHeight="1" x14ac:dyDescent="0.2">
      <c r="A174" s="249"/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</row>
    <row r="175" spans="1:31" s="43" customFormat="1" ht="10.5" customHeight="1" x14ac:dyDescent="0.2">
      <c r="A175" s="249"/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</row>
    <row r="176" spans="1:31" s="43" customFormat="1" ht="10.5" customHeight="1" x14ac:dyDescent="0.2">
      <c r="A176" s="249"/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</row>
    <row r="177" spans="1:33" s="43" customFormat="1" ht="10.5" customHeight="1" x14ac:dyDescent="0.2">
      <c r="A177" s="249"/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3" s="255" customFormat="1" ht="23.25" customHeight="1" x14ac:dyDescent="0.2">
      <c r="A178" s="1268" t="s">
        <v>336</v>
      </c>
      <c r="B178" s="1269"/>
      <c r="C178" s="1269"/>
      <c r="D178" s="1269"/>
      <c r="E178" s="1269"/>
      <c r="F178" s="1269"/>
      <c r="G178" s="1269"/>
      <c r="H178" s="1269"/>
      <c r="I178" s="1269"/>
      <c r="J178" s="1269"/>
      <c r="K178" s="1269"/>
      <c r="L178" s="1269"/>
      <c r="M178" s="1269"/>
      <c r="N178" s="1269"/>
      <c r="O178" s="1269"/>
      <c r="P178" s="1269"/>
      <c r="Q178" s="1269"/>
      <c r="R178" s="1269"/>
      <c r="S178" s="1269"/>
      <c r="T178" s="1269"/>
      <c r="U178" s="1270"/>
    </row>
    <row r="179" spans="1:33" ht="5.0999999999999996" customHeight="1" thickBot="1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</row>
    <row r="180" spans="1:33" ht="33.75" customHeight="1" x14ac:dyDescent="0.2">
      <c r="A180" s="1286" t="s">
        <v>163</v>
      </c>
      <c r="B180" s="1332" t="s">
        <v>49</v>
      </c>
      <c r="C180" s="1265"/>
      <c r="D180" s="1260" t="s">
        <v>174</v>
      </c>
      <c r="E180" s="1333" t="s">
        <v>184</v>
      </c>
      <c r="F180" s="1266" t="s">
        <v>176</v>
      </c>
      <c r="G180" s="1266" t="s">
        <v>177</v>
      </c>
      <c r="H180" s="1266" t="s">
        <v>178</v>
      </c>
      <c r="I180" s="1266" t="s">
        <v>185</v>
      </c>
      <c r="J180" s="1298" t="s">
        <v>161</v>
      </c>
      <c r="K180" s="1299"/>
      <c r="L180" s="1299"/>
      <c r="M180" s="1335" t="s">
        <v>183</v>
      </c>
      <c r="N180" s="1272"/>
      <c r="O180" s="1314" t="s">
        <v>155</v>
      </c>
      <c r="P180" s="1280" t="s">
        <v>175</v>
      </c>
      <c r="Q180" s="1281"/>
      <c r="R180" s="1304" t="s">
        <v>182</v>
      </c>
      <c r="S180" s="1275" t="s">
        <v>164</v>
      </c>
      <c r="T180" s="1276"/>
      <c r="U180" s="1278" t="s">
        <v>331</v>
      </c>
    </row>
    <row r="181" spans="1:33" ht="33.75" customHeight="1" x14ac:dyDescent="0.2">
      <c r="A181" s="1287"/>
      <c r="B181" s="862" t="s">
        <v>172</v>
      </c>
      <c r="C181" s="802" t="s">
        <v>154</v>
      </c>
      <c r="D181" s="1261"/>
      <c r="E181" s="1334"/>
      <c r="F181" s="1267"/>
      <c r="G181" s="1267"/>
      <c r="H181" s="1267"/>
      <c r="I181" s="1267"/>
      <c r="J181" s="865" t="s">
        <v>179</v>
      </c>
      <c r="K181" s="865" t="s">
        <v>180</v>
      </c>
      <c r="L181" s="866" t="s">
        <v>181</v>
      </c>
      <c r="M181" s="803" t="s">
        <v>172</v>
      </c>
      <c r="N181" s="812" t="s">
        <v>154</v>
      </c>
      <c r="O181" s="1315"/>
      <c r="P181" s="820" t="s">
        <v>172</v>
      </c>
      <c r="Q181" s="821" t="s">
        <v>154</v>
      </c>
      <c r="R181" s="1305"/>
      <c r="S181" s="398" t="s">
        <v>173</v>
      </c>
      <c r="T181" s="815" t="s">
        <v>154</v>
      </c>
      <c r="U181" s="1279"/>
    </row>
    <row r="182" spans="1:33" ht="12.75" customHeight="1" thickBot="1" x14ac:dyDescent="0.25">
      <c r="A182" s="1288"/>
      <c r="B182" s="863" t="s">
        <v>82</v>
      </c>
      <c r="C182" s="507" t="s">
        <v>165</v>
      </c>
      <c r="D182" s="523" t="s">
        <v>166</v>
      </c>
      <c r="E182" s="514" t="s">
        <v>87</v>
      </c>
      <c r="F182" s="514" t="s">
        <v>79</v>
      </c>
      <c r="G182" s="514" t="s">
        <v>80</v>
      </c>
      <c r="H182" s="514" t="s">
        <v>153</v>
      </c>
      <c r="I182" s="514" t="s">
        <v>160</v>
      </c>
      <c r="J182" s="514" t="s">
        <v>162</v>
      </c>
      <c r="K182" s="514" t="s">
        <v>83</v>
      </c>
      <c r="L182" s="514" t="s">
        <v>186</v>
      </c>
      <c r="M182" s="485" t="s">
        <v>187</v>
      </c>
      <c r="N182" s="867" t="s">
        <v>81</v>
      </c>
      <c r="O182" s="486" t="s">
        <v>188</v>
      </c>
      <c r="P182" s="848" t="s">
        <v>85</v>
      </c>
      <c r="Q182" s="849" t="s">
        <v>189</v>
      </c>
      <c r="R182" s="852" t="s">
        <v>190</v>
      </c>
      <c r="S182" s="854" t="s">
        <v>191</v>
      </c>
      <c r="T182" s="855" t="s">
        <v>192</v>
      </c>
      <c r="U182" s="839" t="s">
        <v>193</v>
      </c>
    </row>
    <row r="183" spans="1:33" ht="33" customHeight="1" thickBot="1" x14ac:dyDescent="0.25">
      <c r="A183" s="1111" t="s">
        <v>196</v>
      </c>
      <c r="B183" s="1112">
        <f>SUM(B184:B184)</f>
        <v>576</v>
      </c>
      <c r="C183" s="1112">
        <f>SUM(C184:C184)</f>
        <v>14</v>
      </c>
      <c r="D183" s="1060">
        <f>SUM(D184:D184)</f>
        <v>590</v>
      </c>
      <c r="E183" s="1113">
        <f t="shared" ref="E183:M183" si="4">E184</f>
        <v>28</v>
      </c>
      <c r="F183" s="1113">
        <f t="shared" si="4"/>
        <v>12</v>
      </c>
      <c r="G183" s="1113">
        <f t="shared" si="4"/>
        <v>0</v>
      </c>
      <c r="H183" s="1113">
        <f t="shared" si="4"/>
        <v>0</v>
      </c>
      <c r="I183" s="1113">
        <f t="shared" si="4"/>
        <v>5</v>
      </c>
      <c r="J183" s="1113">
        <f t="shared" si="4"/>
        <v>35</v>
      </c>
      <c r="K183" s="1113">
        <f t="shared" si="4"/>
        <v>8</v>
      </c>
      <c r="L183" s="1113">
        <f t="shared" si="4"/>
        <v>13</v>
      </c>
      <c r="M183" s="1114">
        <f t="shared" si="4"/>
        <v>101</v>
      </c>
      <c r="N183" s="1115">
        <v>0</v>
      </c>
      <c r="O183" s="1116">
        <f t="shared" ref="O183:U183" si="5">SUM(O184:O184)</f>
        <v>103</v>
      </c>
      <c r="P183" s="1046">
        <f t="shared" si="5"/>
        <v>33</v>
      </c>
      <c r="Q183" s="874">
        <f t="shared" si="5"/>
        <v>10</v>
      </c>
      <c r="R183" s="1117">
        <f t="shared" si="5"/>
        <v>43</v>
      </c>
      <c r="S183" s="1118">
        <f t="shared" si="5"/>
        <v>442</v>
      </c>
      <c r="T183" s="1119">
        <f t="shared" si="5"/>
        <v>2</v>
      </c>
      <c r="U183" s="1120">
        <f t="shared" si="5"/>
        <v>444</v>
      </c>
    </row>
    <row r="184" spans="1:33" s="251" customFormat="1" ht="33.75" customHeight="1" thickBot="1" x14ac:dyDescent="0.25">
      <c r="A184" s="1081" t="s">
        <v>310</v>
      </c>
      <c r="B184" s="1114">
        <v>576</v>
      </c>
      <c r="C184" s="1172">
        <v>14</v>
      </c>
      <c r="D184" s="1208">
        <f>SUM(B184:C184)</f>
        <v>590</v>
      </c>
      <c r="E184" s="1113">
        <v>28</v>
      </c>
      <c r="F184" s="1122">
        <v>12</v>
      </c>
      <c r="G184" s="1122">
        <v>0</v>
      </c>
      <c r="H184" s="1122">
        <v>0</v>
      </c>
      <c r="I184" s="1122">
        <v>5</v>
      </c>
      <c r="J184" s="1122">
        <v>35</v>
      </c>
      <c r="K184" s="1122">
        <v>8</v>
      </c>
      <c r="L184" s="1123">
        <v>13</v>
      </c>
      <c r="M184" s="1209">
        <f>SUM(E184:L184)</f>
        <v>101</v>
      </c>
      <c r="N184" s="1210">
        <v>2</v>
      </c>
      <c r="O184" s="1209">
        <f>SUM(M184:N184)</f>
        <v>103</v>
      </c>
      <c r="P184" s="1174">
        <v>33</v>
      </c>
      <c r="Q184" s="1211">
        <v>10</v>
      </c>
      <c r="R184" s="1212">
        <f>SUM(P184:Q184)</f>
        <v>43</v>
      </c>
      <c r="S184" s="1126">
        <f>+B184-M184-P184</f>
        <v>442</v>
      </c>
      <c r="T184" s="1119">
        <f>+C184-N184-Q184</f>
        <v>2</v>
      </c>
      <c r="U184" s="1213">
        <f>D184-O184-R184</f>
        <v>444</v>
      </c>
      <c r="V184" s="252"/>
      <c r="W184" s="252"/>
      <c r="X184" s="252"/>
      <c r="Y184" s="252"/>
      <c r="Z184" s="252"/>
      <c r="AA184" s="252"/>
      <c r="AB184" s="252"/>
      <c r="AC184" s="252"/>
      <c r="AD184" s="252"/>
      <c r="AE184" s="252"/>
    </row>
    <row r="185" spans="1:33" s="43" customFormat="1" ht="21.75" customHeight="1" x14ac:dyDescent="0.2">
      <c r="A185" s="1277" t="s">
        <v>344</v>
      </c>
      <c r="B185" s="1277"/>
      <c r="C185" s="1277"/>
      <c r="D185" s="1277"/>
      <c r="E185" s="1277"/>
      <c r="F185" s="1277"/>
      <c r="G185" s="1277"/>
      <c r="H185" s="1277"/>
      <c r="I185" s="1277"/>
      <c r="J185" s="1277"/>
      <c r="K185" s="1277"/>
      <c r="L185" s="1277"/>
      <c r="M185" s="1277"/>
      <c r="N185" s="1277"/>
      <c r="O185" s="1277"/>
      <c r="P185" s="1277"/>
      <c r="Q185" s="1277"/>
      <c r="R185" s="1277"/>
      <c r="S185" s="1277"/>
      <c r="T185" s="1277"/>
      <c r="U185" s="1277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</row>
    <row r="186" spans="1:33" s="265" customFormat="1" ht="13.15" customHeight="1" x14ac:dyDescent="0.2">
      <c r="A186" s="263"/>
      <c r="B186" s="261"/>
      <c r="C186" s="286"/>
      <c r="D186" s="261"/>
      <c r="E186" s="261"/>
      <c r="F186" s="261"/>
      <c r="G186" s="261"/>
      <c r="H186" s="264"/>
      <c r="I186" s="264"/>
      <c r="J186" s="264"/>
      <c r="K186" s="264"/>
      <c r="L186" s="264"/>
      <c r="M186" s="264"/>
      <c r="N186" s="264"/>
      <c r="O186" s="264"/>
      <c r="P186" s="264"/>
      <c r="Q186" s="264"/>
      <c r="R186" s="264"/>
      <c r="T186" s="266"/>
      <c r="U186" s="266"/>
      <c r="V186" s="266"/>
      <c r="W186" s="266"/>
      <c r="X186" s="266"/>
      <c r="Y186" s="266"/>
      <c r="Z186" s="266"/>
      <c r="AA186" s="266"/>
      <c r="AB186" s="266"/>
      <c r="AC186" s="266"/>
      <c r="AD186" s="266"/>
      <c r="AE186" s="266"/>
      <c r="AF186" s="266"/>
      <c r="AG186" s="266"/>
    </row>
    <row r="187" spans="1:33" s="43" customFormat="1" ht="10.5" customHeight="1" x14ac:dyDescent="0.2">
      <c r="A187" s="249"/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</row>
    <row r="188" spans="1:33" s="43" customFormat="1" ht="10.5" customHeight="1" x14ac:dyDescent="0.2">
      <c r="A188" s="249"/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</row>
    <row r="189" spans="1:33" s="43" customFormat="1" ht="10.5" customHeight="1" x14ac:dyDescent="0.2">
      <c r="A189" s="249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</row>
    <row r="190" spans="1:33" s="43" customFormat="1" ht="10.5" customHeight="1" x14ac:dyDescent="0.2">
      <c r="A190" s="249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</row>
    <row r="191" spans="1:33" s="43" customFormat="1" ht="10.5" customHeight="1" x14ac:dyDescent="0.2">
      <c r="A191" s="249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</row>
    <row r="192" spans="1:33" s="43" customFormat="1" ht="10.5" customHeight="1" x14ac:dyDescent="0.2">
      <c r="A192" s="249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</row>
    <row r="193" spans="1:31" s="43" customFormat="1" ht="10.5" customHeight="1" x14ac:dyDescent="0.2">
      <c r="A193" s="249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</row>
    <row r="194" spans="1:31" s="43" customFormat="1" ht="10.5" customHeight="1" x14ac:dyDescent="0.2">
      <c r="A194" s="249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</row>
    <row r="195" spans="1:31" s="43" customFormat="1" ht="10.5" customHeight="1" x14ac:dyDescent="0.2">
      <c r="A195" s="249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</row>
    <row r="196" spans="1:31" s="43" customFormat="1" ht="10.5" customHeight="1" x14ac:dyDescent="0.2">
      <c r="A196" s="249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</row>
    <row r="197" spans="1:31" s="43" customFormat="1" ht="10.5" customHeight="1" x14ac:dyDescent="0.2">
      <c r="A197" s="249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</row>
    <row r="198" spans="1:31" s="43" customFormat="1" ht="10.5" customHeight="1" x14ac:dyDescent="0.2">
      <c r="A198" s="249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</row>
    <row r="199" spans="1:31" s="43" customFormat="1" ht="10.5" customHeight="1" x14ac:dyDescent="0.2">
      <c r="A199" s="249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</row>
    <row r="200" spans="1:31" s="43" customFormat="1" ht="10.5" customHeight="1" x14ac:dyDescent="0.2">
      <c r="A200" s="249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</row>
    <row r="201" spans="1:31" s="43" customFormat="1" ht="10.5" customHeight="1" x14ac:dyDescent="0.2">
      <c r="A201" s="249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</row>
    <row r="202" spans="1:31" s="43" customFormat="1" ht="10.5" customHeight="1" x14ac:dyDescent="0.2">
      <c r="A202" s="249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</row>
    <row r="203" spans="1:31" s="43" customFormat="1" ht="10.5" customHeight="1" x14ac:dyDescent="0.2">
      <c r="A203" s="249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1:31" s="43" customFormat="1" ht="10.5" customHeight="1" x14ac:dyDescent="0.2">
      <c r="A204" s="249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</row>
    <row r="205" spans="1:31" s="43" customFormat="1" ht="10.5" customHeight="1" x14ac:dyDescent="0.2">
      <c r="A205" s="249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</row>
    <row r="206" spans="1:31" s="43" customFormat="1" ht="10.5" customHeight="1" x14ac:dyDescent="0.2">
      <c r="A206" s="249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</row>
    <row r="207" spans="1:31" s="43" customFormat="1" ht="10.5" customHeight="1" x14ac:dyDescent="0.2">
      <c r="A207" s="249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</row>
    <row r="208" spans="1:31" s="43" customFormat="1" ht="10.5" customHeight="1" x14ac:dyDescent="0.2">
      <c r="A208" s="249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</row>
    <row r="209" spans="1:31" s="43" customFormat="1" ht="10.5" customHeight="1" x14ac:dyDescent="0.2">
      <c r="A209" s="249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</row>
    <row r="210" spans="1:31" s="43" customFormat="1" ht="10.5" customHeight="1" x14ac:dyDescent="0.2">
      <c r="A210" s="249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</row>
    <row r="211" spans="1:31" s="254" customFormat="1" ht="26.25" customHeight="1" x14ac:dyDescent="0.2">
      <c r="A211" s="1301" t="s">
        <v>152</v>
      </c>
      <c r="B211" s="1302"/>
      <c r="C211" s="1302"/>
      <c r="D211" s="1302"/>
      <c r="E211" s="1302"/>
      <c r="F211" s="1302"/>
      <c r="G211" s="1302"/>
      <c r="H211" s="1302"/>
      <c r="I211" s="1302"/>
      <c r="J211" s="1302"/>
      <c r="K211" s="1302"/>
      <c r="L211" s="1302"/>
      <c r="M211" s="1302"/>
      <c r="N211" s="1302"/>
      <c r="O211" s="1302"/>
      <c r="P211" s="1302"/>
      <c r="Q211" s="1302"/>
      <c r="R211" s="1302"/>
      <c r="S211" s="1302"/>
      <c r="T211" s="1302"/>
      <c r="U211" s="1303"/>
    </row>
    <row r="212" spans="1:31" s="254" customFormat="1" ht="27" customHeight="1" x14ac:dyDescent="0.2">
      <c r="A212" s="1337" t="s">
        <v>151</v>
      </c>
      <c r="B212" s="1338"/>
      <c r="C212" s="1338"/>
      <c r="D212" s="1338"/>
      <c r="E212" s="1338"/>
      <c r="F212" s="1338"/>
      <c r="G212" s="1338"/>
      <c r="H212" s="1338"/>
      <c r="I212" s="1338"/>
      <c r="J212" s="1338"/>
      <c r="K212" s="1338"/>
      <c r="L212" s="1338"/>
      <c r="M212" s="1338"/>
      <c r="N212" s="1338"/>
      <c r="O212" s="1338"/>
      <c r="P212" s="1338"/>
      <c r="Q212" s="1338"/>
      <c r="R212" s="1338"/>
      <c r="S212" s="1338"/>
      <c r="T212" s="1338"/>
      <c r="U212" s="1339"/>
    </row>
    <row r="213" spans="1:31" s="330" customFormat="1" ht="5.25" customHeight="1" x14ac:dyDescent="0.2">
      <c r="A213" s="319"/>
      <c r="B213" s="319"/>
      <c r="C213" s="518"/>
      <c r="D213" s="319"/>
      <c r="E213" s="319"/>
      <c r="F213" s="319"/>
      <c r="G213" s="319"/>
      <c r="H213" s="319"/>
      <c r="I213" s="319"/>
      <c r="J213" s="319"/>
      <c r="K213" s="319"/>
      <c r="L213" s="319"/>
      <c r="M213" s="319"/>
      <c r="N213" s="319"/>
      <c r="O213" s="319"/>
      <c r="P213" s="319" t="s">
        <v>275</v>
      </c>
      <c r="Q213" s="319"/>
      <c r="R213" s="319"/>
    </row>
    <row r="214" spans="1:31" s="255" customFormat="1" ht="23.25" customHeight="1" x14ac:dyDescent="0.2">
      <c r="A214" s="1268" t="s">
        <v>337</v>
      </c>
      <c r="B214" s="1269"/>
      <c r="C214" s="1269"/>
      <c r="D214" s="1269"/>
      <c r="E214" s="1269"/>
      <c r="F214" s="1269"/>
      <c r="G214" s="1269"/>
      <c r="H214" s="1269"/>
      <c r="I214" s="1269"/>
      <c r="J214" s="1269"/>
      <c r="K214" s="1269"/>
      <c r="L214" s="1269"/>
      <c r="M214" s="1269"/>
      <c r="N214" s="1269"/>
      <c r="O214" s="1269"/>
      <c r="P214" s="1269"/>
      <c r="Q214" s="1269"/>
      <c r="R214" s="1269"/>
      <c r="S214" s="1269"/>
      <c r="T214" s="1269"/>
      <c r="U214" s="1270"/>
    </row>
    <row r="215" spans="1:31" ht="5.0999999999999996" customHeight="1" thickBot="1" x14ac:dyDescent="0.2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</row>
    <row r="216" spans="1:31" ht="33.75" customHeight="1" x14ac:dyDescent="0.2">
      <c r="A216" s="1316" t="s">
        <v>163</v>
      </c>
      <c r="B216" s="1264" t="s">
        <v>49</v>
      </c>
      <c r="C216" s="1265"/>
      <c r="D216" s="1273" t="s">
        <v>174</v>
      </c>
      <c r="E216" s="1262" t="s">
        <v>184</v>
      </c>
      <c r="F216" s="1258" t="s">
        <v>176</v>
      </c>
      <c r="G216" s="1258" t="s">
        <v>177</v>
      </c>
      <c r="H216" s="1258" t="s">
        <v>178</v>
      </c>
      <c r="I216" s="1258" t="s">
        <v>185</v>
      </c>
      <c r="J216" s="1258" t="s">
        <v>161</v>
      </c>
      <c r="K216" s="1258"/>
      <c r="L216" s="1342"/>
      <c r="M216" s="1271" t="s">
        <v>183</v>
      </c>
      <c r="N216" s="1272"/>
      <c r="O216" s="1273" t="s">
        <v>155</v>
      </c>
      <c r="P216" s="1280" t="s">
        <v>175</v>
      </c>
      <c r="Q216" s="1281"/>
      <c r="R216" s="1304" t="s">
        <v>182</v>
      </c>
      <c r="S216" s="1275" t="s">
        <v>164</v>
      </c>
      <c r="T216" s="1276"/>
      <c r="U216" s="1278" t="s">
        <v>331</v>
      </c>
    </row>
    <row r="217" spans="1:31" ht="27.75" customHeight="1" x14ac:dyDescent="0.2">
      <c r="A217" s="1317"/>
      <c r="B217" s="803" t="s">
        <v>172</v>
      </c>
      <c r="C217" s="802" t="s">
        <v>154</v>
      </c>
      <c r="D217" s="1274"/>
      <c r="E217" s="1263"/>
      <c r="F217" s="1259"/>
      <c r="G217" s="1259"/>
      <c r="H217" s="1259"/>
      <c r="I217" s="1259"/>
      <c r="J217" s="413" t="s">
        <v>179</v>
      </c>
      <c r="K217" s="413" t="s">
        <v>180</v>
      </c>
      <c r="L217" s="899" t="s">
        <v>181</v>
      </c>
      <c r="M217" s="862" t="s">
        <v>172</v>
      </c>
      <c r="N217" s="830" t="s">
        <v>154</v>
      </c>
      <c r="O217" s="1274"/>
      <c r="P217" s="900" t="s">
        <v>172</v>
      </c>
      <c r="Q217" s="901" t="s">
        <v>154</v>
      </c>
      <c r="R217" s="1305"/>
      <c r="S217" s="398" t="s">
        <v>173</v>
      </c>
      <c r="T217" s="815" t="s">
        <v>154</v>
      </c>
      <c r="U217" s="1279"/>
    </row>
    <row r="218" spans="1:31" ht="12.75" customHeight="1" thickBot="1" x14ac:dyDescent="0.25">
      <c r="A218" s="1318"/>
      <c r="B218" s="506" t="s">
        <v>82</v>
      </c>
      <c r="C218" s="507" t="s">
        <v>165</v>
      </c>
      <c r="D218" s="841" t="s">
        <v>166</v>
      </c>
      <c r="E218" s="842" t="s">
        <v>87</v>
      </c>
      <c r="F218" s="509" t="s">
        <v>79</v>
      </c>
      <c r="G218" s="509" t="s">
        <v>80</v>
      </c>
      <c r="H218" s="509" t="s">
        <v>153</v>
      </c>
      <c r="I218" s="509" t="s">
        <v>160</v>
      </c>
      <c r="J218" s="509" t="s">
        <v>162</v>
      </c>
      <c r="K218" s="509" t="s">
        <v>83</v>
      </c>
      <c r="L218" s="532" t="s">
        <v>186</v>
      </c>
      <c r="M218" s="863" t="s">
        <v>187</v>
      </c>
      <c r="N218" s="845" t="s">
        <v>81</v>
      </c>
      <c r="O218" s="523" t="s">
        <v>188</v>
      </c>
      <c r="P218" s="859" t="s">
        <v>85</v>
      </c>
      <c r="Q218" s="849" t="s">
        <v>189</v>
      </c>
      <c r="R218" s="852" t="s">
        <v>190</v>
      </c>
      <c r="S218" s="854" t="s">
        <v>191</v>
      </c>
      <c r="T218" s="855" t="s">
        <v>192</v>
      </c>
      <c r="U218" s="839" t="s">
        <v>193</v>
      </c>
    </row>
    <row r="219" spans="1:31" ht="22.5" customHeight="1" thickBot="1" x14ac:dyDescent="0.25">
      <c r="A219" s="868" t="s">
        <v>168</v>
      </c>
      <c r="B219" s="524">
        <f t="shared" ref="B219:U219" si="6">SUM(B220:B228)</f>
        <v>5880</v>
      </c>
      <c r="C219" s="524">
        <f t="shared" si="6"/>
        <v>2953</v>
      </c>
      <c r="D219" s="524">
        <f t="shared" si="6"/>
        <v>8833</v>
      </c>
      <c r="E219" s="529">
        <f t="shared" si="6"/>
        <v>636</v>
      </c>
      <c r="F219" s="529">
        <f t="shared" si="6"/>
        <v>1002</v>
      </c>
      <c r="G219" s="529">
        <f t="shared" si="6"/>
        <v>1</v>
      </c>
      <c r="H219" s="529">
        <f t="shared" si="6"/>
        <v>0</v>
      </c>
      <c r="I219" s="529">
        <f t="shared" si="6"/>
        <v>235</v>
      </c>
      <c r="J219" s="529">
        <f t="shared" si="6"/>
        <v>44</v>
      </c>
      <c r="K219" s="529">
        <f t="shared" si="6"/>
        <v>11</v>
      </c>
      <c r="L219" s="529">
        <f t="shared" si="6"/>
        <v>15</v>
      </c>
      <c r="M219" s="524">
        <f t="shared" si="6"/>
        <v>1944</v>
      </c>
      <c r="N219" s="888">
        <f t="shared" si="6"/>
        <v>146</v>
      </c>
      <c r="O219" s="524">
        <f t="shared" si="6"/>
        <v>2090</v>
      </c>
      <c r="P219" s="874">
        <f t="shared" si="6"/>
        <v>413</v>
      </c>
      <c r="Q219" s="874">
        <f t="shared" si="6"/>
        <v>559</v>
      </c>
      <c r="R219" s="891">
        <f t="shared" si="6"/>
        <v>972</v>
      </c>
      <c r="S219" s="894">
        <f t="shared" si="6"/>
        <v>3523</v>
      </c>
      <c r="T219" s="894">
        <f t="shared" si="6"/>
        <v>2248</v>
      </c>
      <c r="U219" s="871">
        <f t="shared" si="6"/>
        <v>5771</v>
      </c>
    </row>
    <row r="220" spans="1:31" s="358" customFormat="1" ht="19.5" customHeight="1" x14ac:dyDescent="0.2">
      <c r="A220" s="869" t="s">
        <v>203</v>
      </c>
      <c r="B220" s="525">
        <v>1165</v>
      </c>
      <c r="C220" s="473">
        <v>527</v>
      </c>
      <c r="D220" s="526">
        <f t="shared" ref="D220:D228" si="7">SUM(B220:C220)</f>
        <v>1692</v>
      </c>
      <c r="E220" s="881">
        <v>16</v>
      </c>
      <c r="F220" s="882">
        <v>454</v>
      </c>
      <c r="G220" s="882">
        <v>0</v>
      </c>
      <c r="H220" s="882">
        <v>0</v>
      </c>
      <c r="I220" s="882">
        <v>5</v>
      </c>
      <c r="J220" s="882">
        <v>10</v>
      </c>
      <c r="K220" s="882">
        <v>1</v>
      </c>
      <c r="L220" s="883">
        <v>1</v>
      </c>
      <c r="M220" s="527">
        <f t="shared" ref="M220:M228" si="8">SUM(E220:L220)</f>
        <v>487</v>
      </c>
      <c r="N220" s="889">
        <v>1</v>
      </c>
      <c r="O220" s="527">
        <f t="shared" ref="O220:O228" si="9">SUM(M220:N220)</f>
        <v>488</v>
      </c>
      <c r="P220" s="875">
        <v>400</v>
      </c>
      <c r="Q220" s="877">
        <v>515</v>
      </c>
      <c r="R220" s="892">
        <f t="shared" ref="R220:R228" si="10">SUM(P220:Q220)</f>
        <v>915</v>
      </c>
      <c r="S220" s="895">
        <f t="shared" ref="S220:S228" si="11">+B220-M220-P220</f>
        <v>278</v>
      </c>
      <c r="T220" s="896">
        <f>C220-N220-Q220</f>
        <v>11</v>
      </c>
      <c r="U220" s="872">
        <f t="shared" ref="U220:U228" si="12">+S220+T220</f>
        <v>289</v>
      </c>
    </row>
    <row r="221" spans="1:31" s="251" customFormat="1" ht="19.5" customHeight="1" x14ac:dyDescent="0.2">
      <c r="A221" s="838" t="s">
        <v>293</v>
      </c>
      <c r="B221" s="442">
        <v>382</v>
      </c>
      <c r="C221" s="443">
        <v>60</v>
      </c>
      <c r="D221" s="444">
        <f t="shared" si="7"/>
        <v>442</v>
      </c>
      <c r="E221" s="429">
        <v>217</v>
      </c>
      <c r="F221" s="843">
        <v>53</v>
      </c>
      <c r="G221" s="843">
        <v>0</v>
      </c>
      <c r="H221" s="843">
        <v>0</v>
      </c>
      <c r="I221" s="843">
        <v>0</v>
      </c>
      <c r="J221" s="843">
        <v>5</v>
      </c>
      <c r="K221" s="843">
        <v>1</v>
      </c>
      <c r="L221" s="844">
        <v>0</v>
      </c>
      <c r="M221" s="508">
        <f t="shared" si="8"/>
        <v>276</v>
      </c>
      <c r="N221" s="846">
        <v>1</v>
      </c>
      <c r="O221" s="508">
        <f t="shared" si="9"/>
        <v>277</v>
      </c>
      <c r="P221" s="850">
        <v>4</v>
      </c>
      <c r="Q221" s="851">
        <v>12</v>
      </c>
      <c r="R221" s="853">
        <f t="shared" si="10"/>
        <v>16</v>
      </c>
      <c r="S221" s="856">
        <f t="shared" si="11"/>
        <v>102</v>
      </c>
      <c r="T221" s="857">
        <f t="shared" ref="T221:T228" si="13">+C221-N221-Q221</f>
        <v>47</v>
      </c>
      <c r="U221" s="840">
        <f t="shared" si="12"/>
        <v>149</v>
      </c>
      <c r="V221" s="252"/>
      <c r="W221" s="252"/>
      <c r="X221" s="252"/>
      <c r="Y221" s="252"/>
      <c r="Z221" s="252"/>
      <c r="AA221" s="252"/>
      <c r="AB221" s="252"/>
      <c r="AC221" s="252"/>
      <c r="AD221" s="252"/>
      <c r="AE221" s="252"/>
    </row>
    <row r="222" spans="1:31" s="251" customFormat="1" ht="19.5" customHeight="1" x14ac:dyDescent="0.2">
      <c r="A222" s="838" t="s">
        <v>198</v>
      </c>
      <c r="B222" s="442">
        <v>658</v>
      </c>
      <c r="C222" s="443">
        <v>294</v>
      </c>
      <c r="D222" s="444">
        <f t="shared" si="7"/>
        <v>952</v>
      </c>
      <c r="E222" s="429">
        <v>55</v>
      </c>
      <c r="F222" s="843">
        <v>37</v>
      </c>
      <c r="G222" s="843">
        <v>0</v>
      </c>
      <c r="H222" s="843">
        <v>0</v>
      </c>
      <c r="I222" s="843">
        <v>35</v>
      </c>
      <c r="J222" s="843">
        <v>7</v>
      </c>
      <c r="K222" s="843">
        <v>1</v>
      </c>
      <c r="L222" s="844">
        <v>1</v>
      </c>
      <c r="M222" s="508">
        <f t="shared" si="8"/>
        <v>136</v>
      </c>
      <c r="N222" s="846">
        <v>15</v>
      </c>
      <c r="O222" s="508">
        <f t="shared" si="9"/>
        <v>151</v>
      </c>
      <c r="P222" s="850">
        <v>0</v>
      </c>
      <c r="Q222" s="851">
        <v>5</v>
      </c>
      <c r="R222" s="853">
        <f t="shared" si="10"/>
        <v>5</v>
      </c>
      <c r="S222" s="856">
        <f t="shared" si="11"/>
        <v>522</v>
      </c>
      <c r="T222" s="857">
        <f t="shared" si="13"/>
        <v>274</v>
      </c>
      <c r="U222" s="840">
        <f t="shared" si="12"/>
        <v>796</v>
      </c>
      <c r="V222" s="252"/>
      <c r="W222" s="252"/>
      <c r="X222" s="252"/>
      <c r="Y222" s="252"/>
      <c r="Z222" s="252"/>
      <c r="AA222" s="252"/>
      <c r="AB222" s="252"/>
      <c r="AC222" s="252"/>
      <c r="AD222" s="252"/>
      <c r="AE222" s="252"/>
    </row>
    <row r="223" spans="1:31" s="251" customFormat="1" ht="19.5" customHeight="1" x14ac:dyDescent="0.2">
      <c r="A223" s="838" t="s">
        <v>199</v>
      </c>
      <c r="B223" s="442">
        <v>754</v>
      </c>
      <c r="C223" s="443">
        <v>256</v>
      </c>
      <c r="D223" s="444">
        <f t="shared" si="7"/>
        <v>1010</v>
      </c>
      <c r="E223" s="429">
        <v>68</v>
      </c>
      <c r="F223" s="843">
        <v>41</v>
      </c>
      <c r="G223" s="843">
        <v>0</v>
      </c>
      <c r="H223" s="843">
        <v>0</v>
      </c>
      <c r="I223" s="843">
        <v>23</v>
      </c>
      <c r="J223" s="843">
        <v>2</v>
      </c>
      <c r="K223" s="843">
        <v>2</v>
      </c>
      <c r="L223" s="844">
        <v>2</v>
      </c>
      <c r="M223" s="508">
        <f t="shared" si="8"/>
        <v>138</v>
      </c>
      <c r="N223" s="846">
        <v>19</v>
      </c>
      <c r="O223" s="508">
        <f t="shared" si="9"/>
        <v>157</v>
      </c>
      <c r="P223" s="850">
        <v>5</v>
      </c>
      <c r="Q223" s="851">
        <v>5</v>
      </c>
      <c r="R223" s="853">
        <f t="shared" si="10"/>
        <v>10</v>
      </c>
      <c r="S223" s="856">
        <f t="shared" si="11"/>
        <v>611</v>
      </c>
      <c r="T223" s="857">
        <f t="shared" si="13"/>
        <v>232</v>
      </c>
      <c r="U223" s="840">
        <f t="shared" si="12"/>
        <v>843</v>
      </c>
      <c r="V223" s="252"/>
      <c r="W223" s="252"/>
      <c r="X223" s="252"/>
      <c r="Y223" s="252"/>
      <c r="Z223" s="252"/>
      <c r="AA223" s="252"/>
      <c r="AB223" s="252"/>
      <c r="AC223" s="252"/>
      <c r="AD223" s="252"/>
      <c r="AE223" s="252"/>
    </row>
    <row r="224" spans="1:31" s="251" customFormat="1" ht="19.5" customHeight="1" x14ac:dyDescent="0.2">
      <c r="A224" s="838" t="s">
        <v>200</v>
      </c>
      <c r="B224" s="442">
        <v>558</v>
      </c>
      <c r="C224" s="443">
        <v>205</v>
      </c>
      <c r="D224" s="444">
        <f t="shared" si="7"/>
        <v>763</v>
      </c>
      <c r="E224" s="429">
        <v>76</v>
      </c>
      <c r="F224" s="843">
        <v>33</v>
      </c>
      <c r="G224" s="843">
        <v>0</v>
      </c>
      <c r="H224" s="843">
        <v>0</v>
      </c>
      <c r="I224" s="843">
        <v>60</v>
      </c>
      <c r="J224" s="843">
        <v>3</v>
      </c>
      <c r="K224" s="843">
        <v>0</v>
      </c>
      <c r="L224" s="844">
        <v>4</v>
      </c>
      <c r="M224" s="508">
        <f t="shared" si="8"/>
        <v>176</v>
      </c>
      <c r="N224" s="846">
        <v>8</v>
      </c>
      <c r="O224" s="508">
        <f t="shared" si="9"/>
        <v>184</v>
      </c>
      <c r="P224" s="850">
        <v>2</v>
      </c>
      <c r="Q224" s="851">
        <v>3</v>
      </c>
      <c r="R224" s="853">
        <f t="shared" si="10"/>
        <v>5</v>
      </c>
      <c r="S224" s="856">
        <f t="shared" si="11"/>
        <v>380</v>
      </c>
      <c r="T224" s="857">
        <f>+C224-N224-Q224</f>
        <v>194</v>
      </c>
      <c r="U224" s="840">
        <f t="shared" si="12"/>
        <v>574</v>
      </c>
      <c r="V224" s="252"/>
      <c r="W224" s="252"/>
      <c r="X224" s="252"/>
      <c r="Y224" s="252"/>
      <c r="Z224" s="252"/>
      <c r="AA224" s="252"/>
      <c r="AB224" s="252"/>
      <c r="AC224" s="252"/>
      <c r="AD224" s="252"/>
      <c r="AE224" s="252"/>
    </row>
    <row r="225" spans="1:31" s="251" customFormat="1" ht="19.5" customHeight="1" x14ac:dyDescent="0.2">
      <c r="A225" s="838" t="s">
        <v>244</v>
      </c>
      <c r="B225" s="442">
        <v>428</v>
      </c>
      <c r="C225" s="443">
        <v>381</v>
      </c>
      <c r="D225" s="444">
        <f t="shared" si="7"/>
        <v>809</v>
      </c>
      <c r="E225" s="429">
        <v>2</v>
      </c>
      <c r="F225" s="843">
        <v>183</v>
      </c>
      <c r="G225" s="843">
        <v>0</v>
      </c>
      <c r="H225" s="843">
        <v>0</v>
      </c>
      <c r="I225" s="843">
        <v>2</v>
      </c>
      <c r="J225" s="843">
        <v>4</v>
      </c>
      <c r="K225" s="843">
        <v>2</v>
      </c>
      <c r="L225" s="844">
        <v>0</v>
      </c>
      <c r="M225" s="508">
        <f t="shared" si="8"/>
        <v>193</v>
      </c>
      <c r="N225" s="846">
        <v>61</v>
      </c>
      <c r="O225" s="508">
        <f t="shared" si="9"/>
        <v>254</v>
      </c>
      <c r="P225" s="850">
        <v>1</v>
      </c>
      <c r="Q225" s="851">
        <v>15</v>
      </c>
      <c r="R225" s="853">
        <f t="shared" si="10"/>
        <v>16</v>
      </c>
      <c r="S225" s="856">
        <f t="shared" si="11"/>
        <v>234</v>
      </c>
      <c r="T225" s="857">
        <f t="shared" si="13"/>
        <v>305</v>
      </c>
      <c r="U225" s="840">
        <f t="shared" si="12"/>
        <v>539</v>
      </c>
      <c r="V225" s="252"/>
      <c r="W225" s="252"/>
      <c r="X225" s="252"/>
      <c r="Y225" s="252"/>
      <c r="Z225" s="252"/>
      <c r="AA225" s="252"/>
      <c r="AB225" s="252"/>
      <c r="AC225" s="252"/>
      <c r="AD225" s="252"/>
      <c r="AE225" s="252"/>
    </row>
    <row r="226" spans="1:31" s="251" customFormat="1" ht="19.5" customHeight="1" x14ac:dyDescent="0.2">
      <c r="A226" s="838" t="s">
        <v>201</v>
      </c>
      <c r="B226" s="442">
        <v>744</v>
      </c>
      <c r="C226" s="443">
        <v>191</v>
      </c>
      <c r="D226" s="444">
        <f t="shared" si="7"/>
        <v>935</v>
      </c>
      <c r="E226" s="429">
        <v>68</v>
      </c>
      <c r="F226" s="843">
        <v>16</v>
      </c>
      <c r="G226" s="843">
        <v>0</v>
      </c>
      <c r="H226" s="843">
        <v>0</v>
      </c>
      <c r="I226" s="843">
        <v>42</v>
      </c>
      <c r="J226" s="843">
        <v>7</v>
      </c>
      <c r="K226" s="843">
        <v>1</v>
      </c>
      <c r="L226" s="844">
        <v>1</v>
      </c>
      <c r="M226" s="508">
        <f t="shared" si="8"/>
        <v>135</v>
      </c>
      <c r="N226" s="846">
        <v>22</v>
      </c>
      <c r="O226" s="508">
        <f t="shared" si="9"/>
        <v>157</v>
      </c>
      <c r="P226" s="850">
        <v>0</v>
      </c>
      <c r="Q226" s="851">
        <v>4</v>
      </c>
      <c r="R226" s="853">
        <f t="shared" si="10"/>
        <v>4</v>
      </c>
      <c r="S226" s="856">
        <f t="shared" si="11"/>
        <v>609</v>
      </c>
      <c r="T226" s="857">
        <f t="shared" si="13"/>
        <v>165</v>
      </c>
      <c r="U226" s="840">
        <f t="shared" si="12"/>
        <v>774</v>
      </c>
      <c r="V226" s="252"/>
      <c r="W226" s="252"/>
      <c r="X226" s="252"/>
      <c r="Y226" s="252"/>
      <c r="Z226" s="252"/>
      <c r="AA226" s="252"/>
      <c r="AB226" s="252"/>
      <c r="AC226" s="252"/>
      <c r="AD226" s="252"/>
      <c r="AE226" s="252"/>
    </row>
    <row r="227" spans="1:31" s="251" customFormat="1" ht="19.5" customHeight="1" x14ac:dyDescent="0.2">
      <c r="A227" s="838" t="s">
        <v>202</v>
      </c>
      <c r="B227" s="442">
        <v>627</v>
      </c>
      <c r="C227" s="443">
        <v>323</v>
      </c>
      <c r="D227" s="444">
        <f t="shared" si="7"/>
        <v>950</v>
      </c>
      <c r="E227" s="429">
        <v>51</v>
      </c>
      <c r="F227" s="843">
        <v>25</v>
      </c>
      <c r="G227" s="843">
        <v>1</v>
      </c>
      <c r="H227" s="843">
        <v>0</v>
      </c>
      <c r="I227" s="843">
        <v>51</v>
      </c>
      <c r="J227" s="843">
        <v>3</v>
      </c>
      <c r="K227" s="843">
        <v>2</v>
      </c>
      <c r="L227" s="844">
        <v>3</v>
      </c>
      <c r="M227" s="508">
        <f t="shared" si="8"/>
        <v>136</v>
      </c>
      <c r="N227" s="846">
        <v>2</v>
      </c>
      <c r="O227" s="508">
        <f t="shared" si="9"/>
        <v>138</v>
      </c>
      <c r="P227" s="850">
        <v>1</v>
      </c>
      <c r="Q227" s="851">
        <v>0</v>
      </c>
      <c r="R227" s="853">
        <f t="shared" si="10"/>
        <v>1</v>
      </c>
      <c r="S227" s="856">
        <f t="shared" si="11"/>
        <v>490</v>
      </c>
      <c r="T227" s="857">
        <f t="shared" si="13"/>
        <v>321</v>
      </c>
      <c r="U227" s="840">
        <f t="shared" si="12"/>
        <v>811</v>
      </c>
      <c r="V227" s="252"/>
      <c r="W227" s="252"/>
      <c r="X227" s="252"/>
      <c r="Y227" s="252"/>
      <c r="Z227" s="252"/>
      <c r="AA227" s="252"/>
      <c r="AB227" s="252"/>
      <c r="AC227" s="252"/>
      <c r="AD227" s="252"/>
      <c r="AE227" s="252"/>
    </row>
    <row r="228" spans="1:31" s="251" customFormat="1" ht="19.5" customHeight="1" thickBot="1" x14ac:dyDescent="0.25">
      <c r="A228" s="870" t="s">
        <v>298</v>
      </c>
      <c r="B228" s="445">
        <v>564</v>
      </c>
      <c r="C228" s="446">
        <v>716</v>
      </c>
      <c r="D228" s="447">
        <f t="shared" si="7"/>
        <v>1280</v>
      </c>
      <c r="E228" s="884">
        <v>83</v>
      </c>
      <c r="F228" s="885">
        <v>160</v>
      </c>
      <c r="G228" s="885">
        <v>0</v>
      </c>
      <c r="H228" s="885">
        <v>0</v>
      </c>
      <c r="I228" s="885">
        <v>17</v>
      </c>
      <c r="J228" s="885">
        <v>3</v>
      </c>
      <c r="K228" s="885">
        <v>1</v>
      </c>
      <c r="L228" s="886">
        <v>3</v>
      </c>
      <c r="M228" s="528">
        <f t="shared" si="8"/>
        <v>267</v>
      </c>
      <c r="N228" s="890">
        <v>17</v>
      </c>
      <c r="O228" s="528">
        <f t="shared" si="9"/>
        <v>284</v>
      </c>
      <c r="P228" s="878">
        <v>0</v>
      </c>
      <c r="Q228" s="851">
        <v>0</v>
      </c>
      <c r="R228" s="893">
        <f t="shared" si="10"/>
        <v>0</v>
      </c>
      <c r="S228" s="897">
        <f t="shared" si="11"/>
        <v>297</v>
      </c>
      <c r="T228" s="898">
        <f t="shared" si="13"/>
        <v>699</v>
      </c>
      <c r="U228" s="873">
        <f t="shared" si="12"/>
        <v>996</v>
      </c>
      <c r="V228" s="252"/>
      <c r="W228" s="252"/>
      <c r="X228" s="252"/>
      <c r="Y228" s="252"/>
      <c r="Z228" s="252"/>
      <c r="AA228" s="252"/>
      <c r="AB228" s="252"/>
      <c r="AC228" s="252"/>
      <c r="AD228" s="252"/>
      <c r="AE228" s="252"/>
    </row>
    <row r="229" spans="1:31" s="43" customFormat="1" ht="18.75" customHeight="1" x14ac:dyDescent="0.2">
      <c r="A229" s="1306" t="s">
        <v>344</v>
      </c>
      <c r="B229" s="1307"/>
      <c r="C229" s="1307"/>
      <c r="D229" s="1307"/>
      <c r="E229" s="1307"/>
      <c r="F229" s="1307"/>
      <c r="G229" s="1307"/>
      <c r="H229" s="1307"/>
      <c r="I229" s="1307"/>
      <c r="J229" s="1307"/>
      <c r="K229" s="1307"/>
      <c r="L229" s="1307"/>
      <c r="M229" s="1307"/>
      <c r="N229" s="1307"/>
      <c r="O229" s="1307"/>
      <c r="P229" s="1307"/>
      <c r="Q229" s="1307"/>
      <c r="R229" s="1307"/>
      <c r="S229" s="1307"/>
      <c r="T229" s="1307"/>
      <c r="U229" s="1308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</row>
    <row r="230" spans="1:31" s="43" customFormat="1" ht="12.75" customHeight="1" x14ac:dyDescent="0.2">
      <c r="A230" s="268"/>
      <c r="B230" s="271"/>
      <c r="C230" s="282"/>
      <c r="D230" s="271"/>
      <c r="M230" s="318"/>
      <c r="N230" s="318"/>
      <c r="O230" s="271"/>
      <c r="P230" s="318"/>
      <c r="Q230" s="318"/>
      <c r="R230" s="271"/>
      <c r="S230" s="318"/>
      <c r="T230" s="271"/>
      <c r="U230" s="271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</row>
    <row r="231" spans="1:31" s="43" customFormat="1" ht="10.5" customHeight="1" x14ac:dyDescent="0.2">
      <c r="A231" s="1309"/>
      <c r="B231" s="1309"/>
      <c r="C231" s="1309"/>
      <c r="D231" s="1309"/>
      <c r="E231" s="1309"/>
      <c r="F231" s="1309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</row>
    <row r="232" spans="1:31" s="43" customFormat="1" ht="10.5" customHeight="1" x14ac:dyDescent="0.2">
      <c r="A232" s="249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</row>
    <row r="233" spans="1:31" s="43" customFormat="1" ht="10.5" customHeight="1" x14ac:dyDescent="0.2">
      <c r="A233" s="249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</row>
    <row r="234" spans="1:31" s="43" customFormat="1" ht="10.5" customHeight="1" x14ac:dyDescent="0.2">
      <c r="A234" s="249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</row>
    <row r="235" spans="1:31" s="43" customFormat="1" ht="10.5" customHeight="1" x14ac:dyDescent="0.2">
      <c r="A235" s="249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</row>
    <row r="236" spans="1:31" s="43" customFormat="1" ht="10.5" customHeight="1" x14ac:dyDescent="0.2">
      <c r="A236" s="249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</row>
    <row r="237" spans="1:31" s="43" customFormat="1" ht="10.5" customHeight="1" x14ac:dyDescent="0.2">
      <c r="A237" s="249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</row>
    <row r="238" spans="1:31" s="43" customFormat="1" ht="10.5" customHeight="1" x14ac:dyDescent="0.2">
      <c r="A238" s="249"/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</row>
    <row r="239" spans="1:31" s="43" customFormat="1" ht="10.5" customHeight="1" x14ac:dyDescent="0.2">
      <c r="A239" s="249"/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</row>
    <row r="240" spans="1:31" s="43" customFormat="1" ht="10.5" customHeight="1" x14ac:dyDescent="0.2">
      <c r="A240" s="249"/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</row>
    <row r="241" spans="1:31" s="43" customFormat="1" ht="10.5" customHeight="1" x14ac:dyDescent="0.2">
      <c r="A241" s="249"/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</row>
    <row r="242" spans="1:31" s="43" customFormat="1" ht="10.5" customHeight="1" x14ac:dyDescent="0.2">
      <c r="A242" s="249"/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</row>
    <row r="243" spans="1:31" s="43" customFormat="1" ht="10.5" customHeight="1" x14ac:dyDescent="0.2">
      <c r="A243" s="249"/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</row>
    <row r="244" spans="1:31" s="43" customFormat="1" ht="10.5" customHeight="1" x14ac:dyDescent="0.2">
      <c r="A244" s="249"/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</row>
    <row r="245" spans="1:31" s="43" customFormat="1" ht="10.5" customHeight="1" x14ac:dyDescent="0.2">
      <c r="A245" s="249"/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</row>
    <row r="246" spans="1:31" s="43" customFormat="1" ht="10.5" customHeight="1" x14ac:dyDescent="0.2">
      <c r="A246" s="249"/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</row>
    <row r="247" spans="1:31" s="43" customFormat="1" ht="10.5" customHeight="1" x14ac:dyDescent="0.2">
      <c r="A247" s="249"/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</row>
    <row r="248" spans="1:31" s="43" customFormat="1" ht="10.5" customHeight="1" x14ac:dyDescent="0.2">
      <c r="A248" s="249"/>
      <c r="B248" s="250"/>
      <c r="C248" s="250"/>
      <c r="D248" s="250"/>
      <c r="E248" s="250"/>
      <c r="F248" s="250"/>
      <c r="G248" s="250"/>
      <c r="H248" s="250"/>
      <c r="I248" s="250"/>
      <c r="J248" s="250"/>
      <c r="K248" s="250"/>
      <c r="L248" s="250"/>
      <c r="M248" s="250"/>
      <c r="N248" s="250"/>
      <c r="O248" s="250"/>
      <c r="P248" s="250"/>
      <c r="Q248" s="250"/>
      <c r="R248" s="250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</row>
    <row r="249" spans="1:31" s="43" customFormat="1" ht="10.5" customHeight="1" x14ac:dyDescent="0.2">
      <c r="A249" s="249"/>
      <c r="B249" s="250"/>
      <c r="C249" s="250"/>
      <c r="D249" s="250"/>
      <c r="E249" s="250"/>
      <c r="F249" s="250"/>
      <c r="G249" s="250"/>
      <c r="H249" s="250"/>
      <c r="I249" s="250"/>
      <c r="J249" s="250"/>
      <c r="K249" s="250"/>
      <c r="L249" s="250"/>
      <c r="M249" s="250"/>
      <c r="N249" s="250"/>
      <c r="O249" s="250"/>
      <c r="P249" s="250"/>
      <c r="Q249" s="250"/>
      <c r="R249" s="250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</row>
    <row r="250" spans="1:31" s="43" customFormat="1" ht="10.5" customHeight="1" x14ac:dyDescent="0.2">
      <c r="A250" s="249"/>
      <c r="B250" s="250"/>
      <c r="C250" s="250"/>
      <c r="D250" s="250"/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</row>
    <row r="251" spans="1:31" s="43" customFormat="1" ht="10.5" customHeight="1" x14ac:dyDescent="0.2">
      <c r="A251" s="249"/>
      <c r="B251" s="250"/>
      <c r="C251" s="250"/>
      <c r="D251" s="250"/>
      <c r="E251" s="250"/>
      <c r="F251" s="250"/>
      <c r="G251" s="250"/>
      <c r="H251" s="250"/>
      <c r="I251" s="250"/>
      <c r="J251" s="250"/>
      <c r="K251" s="250"/>
      <c r="L251" s="250"/>
      <c r="M251" s="250"/>
      <c r="N251" s="250"/>
      <c r="O251" s="250"/>
      <c r="P251" s="250"/>
      <c r="Q251" s="250"/>
      <c r="R251" s="250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</row>
    <row r="252" spans="1:31" s="43" customFormat="1" ht="10.5" customHeight="1" x14ac:dyDescent="0.2">
      <c r="A252" s="249"/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</row>
    <row r="253" spans="1:31" s="43" customFormat="1" ht="10.5" customHeight="1" x14ac:dyDescent="0.2">
      <c r="A253" s="249"/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</row>
    <row r="254" spans="1:31" s="43" customFormat="1" ht="10.5" customHeight="1" x14ac:dyDescent="0.2">
      <c r="A254" s="249"/>
      <c r="B254" s="250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250"/>
      <c r="Q254" s="250"/>
      <c r="R254" s="250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</row>
    <row r="255" spans="1:31" s="43" customFormat="1" ht="10.5" customHeight="1" x14ac:dyDescent="0.2">
      <c r="A255" s="249"/>
      <c r="B255" s="250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/>
      <c r="P255" s="250"/>
      <c r="Q255" s="250"/>
      <c r="R255" s="250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</row>
    <row r="256" spans="1:31" s="43" customFormat="1" ht="10.5" customHeight="1" x14ac:dyDescent="0.2">
      <c r="A256" s="249"/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</row>
    <row r="257" spans="1:31" s="43" customFormat="1" ht="10.5" customHeight="1" x14ac:dyDescent="0.2">
      <c r="A257" s="249"/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</row>
    <row r="258" spans="1:31" s="43" customFormat="1" ht="10.5" customHeight="1" x14ac:dyDescent="0.2">
      <c r="A258" s="249"/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</row>
    <row r="259" spans="1:31" s="43" customFormat="1" ht="10.5" customHeight="1" x14ac:dyDescent="0.2">
      <c r="A259" s="249"/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  <c r="L259" s="250"/>
      <c r="M259" s="250"/>
      <c r="N259" s="250"/>
      <c r="O259" s="250"/>
      <c r="P259" s="250"/>
      <c r="Q259" s="250"/>
      <c r="R259" s="250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</row>
    <row r="260" spans="1:31" s="43" customFormat="1" ht="10.5" customHeight="1" x14ac:dyDescent="0.2">
      <c r="A260" s="249"/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/>
      <c r="P260" s="250"/>
      <c r="Q260" s="250"/>
      <c r="R260" s="250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</row>
    <row r="261" spans="1:31" s="43" customFormat="1" ht="10.5" customHeight="1" x14ac:dyDescent="0.2">
      <c r="A261" s="249"/>
      <c r="B261" s="250"/>
      <c r="C261" s="250"/>
      <c r="D261" s="250"/>
      <c r="E261" s="250"/>
      <c r="F261" s="250"/>
      <c r="G261" s="250"/>
      <c r="H261" s="250"/>
      <c r="I261" s="250"/>
      <c r="J261" s="250"/>
      <c r="K261" s="250"/>
      <c r="L261" s="250"/>
      <c r="M261" s="250"/>
      <c r="N261" s="250"/>
      <c r="O261" s="250"/>
      <c r="P261" s="250"/>
      <c r="Q261" s="250"/>
      <c r="R261" s="250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</row>
    <row r="262" spans="1:31" s="254" customFormat="1" ht="5.25" customHeight="1" x14ac:dyDescent="0.2">
      <c r="A262" s="256"/>
      <c r="B262" s="256"/>
      <c r="C262" s="285"/>
      <c r="D262" s="256"/>
      <c r="E262" s="256"/>
      <c r="F262" s="256"/>
      <c r="G262" s="256"/>
      <c r="H262" s="256"/>
      <c r="I262" s="256"/>
      <c r="J262" s="256"/>
      <c r="K262" s="256"/>
      <c r="L262" s="256"/>
      <c r="M262" s="319"/>
      <c r="N262" s="319"/>
      <c r="O262" s="256"/>
      <c r="P262" s="319"/>
      <c r="Q262" s="319"/>
      <c r="R262" s="256"/>
      <c r="S262" s="330"/>
    </row>
    <row r="263" spans="1:31" s="255" customFormat="1" ht="36" customHeight="1" x14ac:dyDescent="0.2">
      <c r="A263" s="1268" t="s">
        <v>338</v>
      </c>
      <c r="B263" s="1269"/>
      <c r="C263" s="1269"/>
      <c r="D263" s="1269"/>
      <c r="E263" s="1269"/>
      <c r="F263" s="1269"/>
      <c r="G263" s="1269"/>
      <c r="H263" s="1269"/>
      <c r="I263" s="1269"/>
      <c r="J263" s="1269"/>
      <c r="K263" s="1269"/>
      <c r="L263" s="1269"/>
      <c r="M263" s="1269"/>
      <c r="N263" s="1269"/>
      <c r="O263" s="1269"/>
      <c r="P263" s="1269"/>
      <c r="Q263" s="1269"/>
      <c r="R263" s="1269"/>
      <c r="S263" s="1269"/>
      <c r="T263" s="1269"/>
      <c r="U263" s="1270"/>
    </row>
    <row r="264" spans="1:31" ht="4.5" customHeight="1" thickBot="1" x14ac:dyDescent="0.2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</row>
    <row r="265" spans="1:31" ht="33.75" customHeight="1" x14ac:dyDescent="0.2">
      <c r="A265" s="1316" t="s">
        <v>163</v>
      </c>
      <c r="B265" s="1264" t="s">
        <v>49</v>
      </c>
      <c r="C265" s="1265"/>
      <c r="D265" s="1273" t="s">
        <v>174</v>
      </c>
      <c r="E265" s="1262" t="s">
        <v>184</v>
      </c>
      <c r="F265" s="1258" t="s">
        <v>176</v>
      </c>
      <c r="G265" s="1258" t="s">
        <v>177</v>
      </c>
      <c r="H265" s="1258" t="s">
        <v>178</v>
      </c>
      <c r="I265" s="1258" t="s">
        <v>185</v>
      </c>
      <c r="J265" s="1258" t="s">
        <v>161</v>
      </c>
      <c r="K265" s="1258"/>
      <c r="L265" s="1258"/>
      <c r="M265" s="1272" t="s">
        <v>183</v>
      </c>
      <c r="N265" s="1272"/>
      <c r="O265" s="1273" t="s">
        <v>155</v>
      </c>
      <c r="P265" s="1280" t="s">
        <v>175</v>
      </c>
      <c r="Q265" s="1281"/>
      <c r="R265" s="1304" t="s">
        <v>182</v>
      </c>
      <c r="S265" s="1275" t="s">
        <v>164</v>
      </c>
      <c r="T265" s="1276"/>
      <c r="U265" s="1278" t="s">
        <v>331</v>
      </c>
    </row>
    <row r="266" spans="1:31" ht="24" customHeight="1" x14ac:dyDescent="0.2">
      <c r="A266" s="1317"/>
      <c r="B266" s="803" t="s">
        <v>172</v>
      </c>
      <c r="C266" s="802" t="s">
        <v>154</v>
      </c>
      <c r="D266" s="1274"/>
      <c r="E266" s="1263"/>
      <c r="F266" s="1259"/>
      <c r="G266" s="1259"/>
      <c r="H266" s="1259"/>
      <c r="I266" s="1259"/>
      <c r="J266" s="413" t="s">
        <v>179</v>
      </c>
      <c r="K266" s="413" t="s">
        <v>180</v>
      </c>
      <c r="L266" s="858" t="s">
        <v>181</v>
      </c>
      <c r="M266" s="802" t="s">
        <v>172</v>
      </c>
      <c r="N266" s="830" t="s">
        <v>154</v>
      </c>
      <c r="O266" s="1274"/>
      <c r="P266" s="900" t="s">
        <v>172</v>
      </c>
      <c r="Q266" s="901" t="s">
        <v>154</v>
      </c>
      <c r="R266" s="1305"/>
      <c r="S266" s="398" t="s">
        <v>173</v>
      </c>
      <c r="T266" s="815" t="s">
        <v>154</v>
      </c>
      <c r="U266" s="1279"/>
    </row>
    <row r="267" spans="1:31" ht="12.75" customHeight="1" thickBot="1" x14ac:dyDescent="0.25">
      <c r="A267" s="1318"/>
      <c r="B267" s="506" t="s">
        <v>82</v>
      </c>
      <c r="C267" s="507" t="s">
        <v>165</v>
      </c>
      <c r="D267" s="841" t="s">
        <v>166</v>
      </c>
      <c r="E267" s="842" t="s">
        <v>87</v>
      </c>
      <c r="F267" s="509" t="s">
        <v>79</v>
      </c>
      <c r="G267" s="509" t="s">
        <v>80</v>
      </c>
      <c r="H267" s="509" t="s">
        <v>153</v>
      </c>
      <c r="I267" s="509" t="s">
        <v>160</v>
      </c>
      <c r="J267" s="509" t="s">
        <v>162</v>
      </c>
      <c r="K267" s="509" t="s">
        <v>83</v>
      </c>
      <c r="L267" s="509" t="s">
        <v>186</v>
      </c>
      <c r="M267" s="507" t="s">
        <v>187</v>
      </c>
      <c r="N267" s="845" t="s">
        <v>81</v>
      </c>
      <c r="O267" s="841" t="s">
        <v>188</v>
      </c>
      <c r="P267" s="848" t="s">
        <v>85</v>
      </c>
      <c r="Q267" s="849" t="s">
        <v>189</v>
      </c>
      <c r="R267" s="852" t="s">
        <v>190</v>
      </c>
      <c r="S267" s="854" t="s">
        <v>191</v>
      </c>
      <c r="T267" s="855" t="s">
        <v>192</v>
      </c>
      <c r="U267" s="839" t="s">
        <v>193</v>
      </c>
    </row>
    <row r="268" spans="1:31" ht="31.5" customHeight="1" thickBot="1" x14ac:dyDescent="0.25">
      <c r="A268" s="991" t="s">
        <v>195</v>
      </c>
      <c r="B268" s="1060">
        <f t="shared" ref="B268:U268" si="14">SUM(B269:B270)</f>
        <v>177</v>
      </c>
      <c r="C268" s="1060">
        <f t="shared" si="14"/>
        <v>2419</v>
      </c>
      <c r="D268" s="1060">
        <f t="shared" si="14"/>
        <v>2596</v>
      </c>
      <c r="E268" s="1108">
        <f t="shared" si="14"/>
        <v>28</v>
      </c>
      <c r="F268" s="1108">
        <f t="shared" si="14"/>
        <v>34</v>
      </c>
      <c r="G268" s="1108">
        <f t="shared" si="14"/>
        <v>0</v>
      </c>
      <c r="H268" s="1108">
        <f t="shared" si="14"/>
        <v>1</v>
      </c>
      <c r="I268" s="1108">
        <f t="shared" si="14"/>
        <v>0</v>
      </c>
      <c r="J268" s="1108">
        <f t="shared" si="14"/>
        <v>2</v>
      </c>
      <c r="K268" s="1108">
        <f t="shared" si="14"/>
        <v>1</v>
      </c>
      <c r="L268" s="1108">
        <f t="shared" si="14"/>
        <v>0</v>
      </c>
      <c r="M268" s="1060">
        <f t="shared" si="14"/>
        <v>66</v>
      </c>
      <c r="N268" s="1109">
        <f t="shared" si="14"/>
        <v>57</v>
      </c>
      <c r="O268" s="1060">
        <f t="shared" si="14"/>
        <v>123</v>
      </c>
      <c r="P268" s="1062">
        <f t="shared" si="14"/>
        <v>59</v>
      </c>
      <c r="Q268" s="874">
        <f t="shared" si="14"/>
        <v>18</v>
      </c>
      <c r="R268" s="1048">
        <f t="shared" si="14"/>
        <v>77</v>
      </c>
      <c r="S268" s="1110">
        <f t="shared" si="14"/>
        <v>52</v>
      </c>
      <c r="T268" s="1065">
        <f t="shared" si="14"/>
        <v>2344</v>
      </c>
      <c r="U268" s="1051">
        <f t="shared" si="14"/>
        <v>2396</v>
      </c>
    </row>
    <row r="269" spans="1:31" s="809" customFormat="1" ht="18" customHeight="1" x14ac:dyDescent="0.2">
      <c r="A269" s="1107" t="s">
        <v>259</v>
      </c>
      <c r="B269" s="1067">
        <v>94</v>
      </c>
      <c r="C269" s="1068">
        <v>1440</v>
      </c>
      <c r="D269" s="1069">
        <f t="shared" ref="D269:D274" si="15">SUM(B269:C269)</f>
        <v>1534</v>
      </c>
      <c r="E269" s="1095">
        <v>13</v>
      </c>
      <c r="F269" s="1071">
        <v>25</v>
      </c>
      <c r="G269" s="1071">
        <v>0</v>
      </c>
      <c r="H269" s="1071">
        <v>1</v>
      </c>
      <c r="I269" s="1071">
        <v>0</v>
      </c>
      <c r="J269" s="1071">
        <v>2</v>
      </c>
      <c r="K269" s="1071">
        <v>1</v>
      </c>
      <c r="L269" s="1071">
        <v>0</v>
      </c>
      <c r="M269" s="1068">
        <f t="shared" ref="M269:M274" si="16">SUM(E269:L269)</f>
        <v>42</v>
      </c>
      <c r="N269" s="1074">
        <v>40</v>
      </c>
      <c r="O269" s="1069">
        <f t="shared" ref="O269:O274" si="17">SUM(M269:N269)</f>
        <v>82</v>
      </c>
      <c r="P269" s="1096">
        <v>45</v>
      </c>
      <c r="Q269" s="1075">
        <v>4</v>
      </c>
      <c r="R269" s="1077">
        <f t="shared" ref="R269:R274" si="18">SUM(P269:Q269)</f>
        <v>49</v>
      </c>
      <c r="S269" s="1097">
        <f t="shared" ref="S269:T274" si="19">+B269-M269-P269</f>
        <v>7</v>
      </c>
      <c r="T269" s="1098">
        <f>+C269-N269-Q269</f>
        <v>1396</v>
      </c>
      <c r="U269" s="1099">
        <f t="shared" ref="U269:U274" si="20">+S269+T269</f>
        <v>1403</v>
      </c>
    </row>
    <row r="270" spans="1:31" s="251" customFormat="1" ht="18" customHeight="1" thickBot="1" x14ac:dyDescent="0.25">
      <c r="A270" s="902" t="s">
        <v>260</v>
      </c>
      <c r="B270" s="909">
        <v>83</v>
      </c>
      <c r="C270" s="412">
        <v>979</v>
      </c>
      <c r="D270" s="910">
        <f t="shared" si="15"/>
        <v>1062</v>
      </c>
      <c r="E270" s="913">
        <v>15</v>
      </c>
      <c r="F270" s="422">
        <v>9</v>
      </c>
      <c r="G270" s="422">
        <v>0</v>
      </c>
      <c r="H270" s="422">
        <v>0</v>
      </c>
      <c r="I270" s="422">
        <v>0</v>
      </c>
      <c r="J270" s="422">
        <v>0</v>
      </c>
      <c r="K270" s="422">
        <v>0</v>
      </c>
      <c r="L270" s="422">
        <v>0</v>
      </c>
      <c r="M270" s="412">
        <f t="shared" si="16"/>
        <v>24</v>
      </c>
      <c r="N270" s="912">
        <v>17</v>
      </c>
      <c r="O270" s="910">
        <f t="shared" si="17"/>
        <v>41</v>
      </c>
      <c r="P270" s="916">
        <v>14</v>
      </c>
      <c r="Q270" s="917">
        <v>14</v>
      </c>
      <c r="R270" s="919">
        <f t="shared" si="18"/>
        <v>28</v>
      </c>
      <c r="S270" s="922">
        <f t="shared" si="19"/>
        <v>45</v>
      </c>
      <c r="T270" s="923">
        <f t="shared" si="19"/>
        <v>948</v>
      </c>
      <c r="U270" s="904">
        <f t="shared" si="20"/>
        <v>993</v>
      </c>
      <c r="V270" s="252"/>
      <c r="W270" s="252"/>
      <c r="X270" s="252"/>
      <c r="Y270" s="252"/>
      <c r="Z270" s="252"/>
      <c r="AA270" s="252"/>
      <c r="AB270" s="252"/>
      <c r="AC270" s="252"/>
      <c r="AD270" s="252"/>
      <c r="AE270" s="252"/>
    </row>
    <row r="271" spans="1:31" s="251" customFormat="1" ht="12" hidden="1" customHeight="1" x14ac:dyDescent="0.2">
      <c r="A271" s="544" t="s">
        <v>261</v>
      </c>
      <c r="B271" s="545">
        <v>79</v>
      </c>
      <c r="C271" s="546">
        <v>603</v>
      </c>
      <c r="D271" s="547">
        <f t="shared" si="15"/>
        <v>682</v>
      </c>
      <c r="E271" s="548">
        <v>2</v>
      </c>
      <c r="F271" s="549">
        <v>2</v>
      </c>
      <c r="G271" s="549">
        <v>0</v>
      </c>
      <c r="H271" s="549">
        <v>0</v>
      </c>
      <c r="I271" s="549">
        <v>0</v>
      </c>
      <c r="J271" s="549">
        <v>0</v>
      </c>
      <c r="K271" s="549">
        <v>0</v>
      </c>
      <c r="L271" s="549">
        <v>0</v>
      </c>
      <c r="M271" s="550">
        <f t="shared" si="16"/>
        <v>4</v>
      </c>
      <c r="N271" s="550">
        <v>41</v>
      </c>
      <c r="O271" s="551">
        <f t="shared" si="17"/>
        <v>45</v>
      </c>
      <c r="P271" s="552">
        <v>0</v>
      </c>
      <c r="Q271" s="550">
        <v>0</v>
      </c>
      <c r="R271" s="553">
        <f t="shared" si="18"/>
        <v>0</v>
      </c>
      <c r="S271" s="552">
        <f t="shared" si="19"/>
        <v>75</v>
      </c>
      <c r="T271" s="554">
        <f t="shared" si="19"/>
        <v>562</v>
      </c>
      <c r="U271" s="555">
        <f t="shared" si="20"/>
        <v>637</v>
      </c>
      <c r="V271" s="252"/>
      <c r="W271" s="252"/>
      <c r="X271" s="252"/>
      <c r="Y271" s="252"/>
      <c r="Z271" s="252"/>
      <c r="AA271" s="252"/>
      <c r="AB271" s="252"/>
      <c r="AC271" s="252"/>
      <c r="AD271" s="252"/>
      <c r="AE271" s="252"/>
    </row>
    <row r="272" spans="1:31" s="251" customFormat="1" ht="12" hidden="1" customHeight="1" x14ac:dyDescent="0.2">
      <c r="A272" s="314" t="s">
        <v>262</v>
      </c>
      <c r="B272" s="289">
        <v>172</v>
      </c>
      <c r="C272" s="290">
        <v>1007</v>
      </c>
      <c r="D272" s="291">
        <f t="shared" si="15"/>
        <v>1179</v>
      </c>
      <c r="E272" s="292">
        <v>6</v>
      </c>
      <c r="F272" s="293">
        <v>2</v>
      </c>
      <c r="G272" s="293">
        <v>0</v>
      </c>
      <c r="H272" s="293">
        <v>1</v>
      </c>
      <c r="I272" s="293">
        <v>0</v>
      </c>
      <c r="J272" s="293">
        <v>1</v>
      </c>
      <c r="K272" s="293">
        <v>0</v>
      </c>
      <c r="L272" s="293">
        <v>1</v>
      </c>
      <c r="M272" s="332">
        <f t="shared" si="16"/>
        <v>11</v>
      </c>
      <c r="N272" s="332">
        <v>6</v>
      </c>
      <c r="O272" s="294">
        <f t="shared" si="17"/>
        <v>17</v>
      </c>
      <c r="P272" s="342">
        <v>5</v>
      </c>
      <c r="Q272" s="332">
        <v>3</v>
      </c>
      <c r="R272" s="295">
        <f t="shared" si="18"/>
        <v>8</v>
      </c>
      <c r="S272" s="342">
        <f t="shared" si="19"/>
        <v>156</v>
      </c>
      <c r="T272" s="296">
        <f t="shared" si="19"/>
        <v>998</v>
      </c>
      <c r="U272" s="297">
        <f t="shared" si="20"/>
        <v>1154</v>
      </c>
      <c r="V272" s="252"/>
      <c r="W272" s="252"/>
      <c r="X272" s="252"/>
      <c r="Y272" s="252"/>
      <c r="Z272" s="252"/>
      <c r="AA272" s="252"/>
      <c r="AB272" s="252"/>
      <c r="AC272" s="252"/>
      <c r="AD272" s="252"/>
      <c r="AE272" s="252"/>
    </row>
    <row r="273" spans="1:31" s="251" customFormat="1" ht="12" hidden="1" customHeight="1" x14ac:dyDescent="0.2">
      <c r="A273" s="314" t="s">
        <v>264</v>
      </c>
      <c r="B273" s="289">
        <v>103</v>
      </c>
      <c r="C273" s="290">
        <v>1073</v>
      </c>
      <c r="D273" s="291">
        <f t="shared" si="15"/>
        <v>1176</v>
      </c>
      <c r="E273" s="292">
        <v>13</v>
      </c>
      <c r="F273" s="293">
        <v>4</v>
      </c>
      <c r="G273" s="293">
        <v>0</v>
      </c>
      <c r="H273" s="293">
        <v>0</v>
      </c>
      <c r="I273" s="293">
        <v>0</v>
      </c>
      <c r="J273" s="293">
        <v>0</v>
      </c>
      <c r="K273" s="293">
        <v>0</v>
      </c>
      <c r="L273" s="293">
        <v>0</v>
      </c>
      <c r="M273" s="332">
        <f t="shared" si="16"/>
        <v>17</v>
      </c>
      <c r="N273" s="332">
        <v>70</v>
      </c>
      <c r="O273" s="294">
        <f t="shared" si="17"/>
        <v>87</v>
      </c>
      <c r="P273" s="342">
        <v>47</v>
      </c>
      <c r="Q273" s="332">
        <v>255</v>
      </c>
      <c r="R273" s="295">
        <f t="shared" si="18"/>
        <v>302</v>
      </c>
      <c r="S273" s="342">
        <f t="shared" si="19"/>
        <v>39</v>
      </c>
      <c r="T273" s="296">
        <f t="shared" si="19"/>
        <v>748</v>
      </c>
      <c r="U273" s="297">
        <f t="shared" si="20"/>
        <v>787</v>
      </c>
      <c r="V273" s="252"/>
      <c r="W273" s="252"/>
      <c r="X273" s="252"/>
      <c r="Y273" s="252"/>
      <c r="Z273" s="252"/>
      <c r="AA273" s="252"/>
      <c r="AB273" s="252"/>
      <c r="AC273" s="252"/>
      <c r="AD273" s="252"/>
      <c r="AE273" s="252"/>
    </row>
    <row r="274" spans="1:31" s="251" customFormat="1" ht="19.5" hidden="1" customHeight="1" thickBot="1" x14ac:dyDescent="0.25">
      <c r="A274" s="307" t="s">
        <v>263</v>
      </c>
      <c r="B274" s="298">
        <v>65</v>
      </c>
      <c r="C274" s="299">
        <v>424</v>
      </c>
      <c r="D274" s="300">
        <f t="shared" si="15"/>
        <v>489</v>
      </c>
      <c r="E274" s="301">
        <v>10</v>
      </c>
      <c r="F274" s="302">
        <v>13</v>
      </c>
      <c r="G274" s="302">
        <v>0</v>
      </c>
      <c r="H274" s="302">
        <v>0</v>
      </c>
      <c r="I274" s="302">
        <v>0</v>
      </c>
      <c r="J274" s="302">
        <v>1</v>
      </c>
      <c r="K274" s="302">
        <v>0</v>
      </c>
      <c r="L274" s="302">
        <v>0</v>
      </c>
      <c r="M274" s="333">
        <f t="shared" si="16"/>
        <v>24</v>
      </c>
      <c r="N274" s="333">
        <v>13</v>
      </c>
      <c r="O274" s="303">
        <f t="shared" si="17"/>
        <v>37</v>
      </c>
      <c r="P274" s="343">
        <v>38</v>
      </c>
      <c r="Q274" s="333">
        <v>496</v>
      </c>
      <c r="R274" s="304">
        <f t="shared" si="18"/>
        <v>534</v>
      </c>
      <c r="S274" s="343">
        <f t="shared" si="19"/>
        <v>3</v>
      </c>
      <c r="T274" s="305">
        <f t="shared" si="19"/>
        <v>-85</v>
      </c>
      <c r="U274" s="306">
        <f t="shared" si="20"/>
        <v>-82</v>
      </c>
      <c r="V274" s="252"/>
      <c r="W274" s="252"/>
      <c r="X274" s="252"/>
      <c r="Y274" s="252"/>
      <c r="Z274" s="252"/>
      <c r="AA274" s="252"/>
      <c r="AB274" s="252"/>
      <c r="AC274" s="252"/>
      <c r="AD274" s="252"/>
      <c r="AE274" s="252"/>
    </row>
    <row r="275" spans="1:31" s="43" customFormat="1" ht="12.75" customHeight="1" x14ac:dyDescent="0.2">
      <c r="A275" s="1277" t="s">
        <v>344</v>
      </c>
      <c r="B275" s="1277"/>
      <c r="C275" s="1277"/>
      <c r="D275" s="1277"/>
      <c r="E275" s="1277"/>
      <c r="F275" s="1277"/>
      <c r="G275" s="1277"/>
      <c r="H275" s="1277"/>
      <c r="I275" s="1277"/>
      <c r="J275" s="1277"/>
      <c r="K275" s="1277"/>
      <c r="L275" s="1277"/>
      <c r="M275" s="1277"/>
      <c r="N275" s="1277"/>
      <c r="O275" s="1277"/>
      <c r="P275" s="1277"/>
      <c r="Q275" s="1277"/>
      <c r="R275" s="1277"/>
      <c r="S275" s="1277"/>
      <c r="T275" s="1277"/>
      <c r="U275" s="1277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</row>
    <row r="276" spans="1:31" s="43" customFormat="1" ht="10.5" customHeight="1" x14ac:dyDescent="0.2">
      <c r="A276" s="1347"/>
      <c r="B276" s="1347"/>
      <c r="C276" s="1347"/>
      <c r="D276" s="1347"/>
      <c r="E276" s="1347"/>
      <c r="F276" s="1347"/>
      <c r="G276" s="1347"/>
      <c r="H276" s="1347"/>
      <c r="I276" s="1347"/>
      <c r="J276" s="1347"/>
      <c r="K276" s="1347"/>
      <c r="L276" s="1347"/>
      <c r="M276" s="1347"/>
      <c r="N276" s="1347"/>
      <c r="O276" s="1347"/>
      <c r="P276" s="1347"/>
      <c r="Q276" s="1347"/>
      <c r="R276" s="1347"/>
      <c r="S276" s="1347"/>
      <c r="T276" s="1347"/>
      <c r="U276" s="1347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</row>
    <row r="277" spans="1:31" s="43" customFormat="1" ht="10.5" customHeight="1" x14ac:dyDescent="0.2">
      <c r="A277" s="249"/>
      <c r="B277" s="250"/>
      <c r="C277" s="250"/>
      <c r="D277" s="250"/>
      <c r="E277" s="250"/>
      <c r="F277" s="250"/>
      <c r="G277" s="250"/>
      <c r="H277" s="250"/>
      <c r="I277" s="250"/>
      <c r="J277" s="250"/>
      <c r="K277" s="250"/>
      <c r="L277" s="250"/>
      <c r="M277" s="250"/>
      <c r="N277" s="250"/>
      <c r="O277" s="250"/>
      <c r="P277" s="250"/>
      <c r="Q277" s="250"/>
      <c r="R277" s="250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</row>
    <row r="278" spans="1:31" s="43" customFormat="1" ht="10.5" customHeight="1" x14ac:dyDescent="0.2">
      <c r="A278" s="249"/>
      <c r="B278" s="250"/>
      <c r="C278" s="250"/>
      <c r="D278" s="250"/>
      <c r="E278" s="250"/>
      <c r="F278" s="250"/>
      <c r="G278" s="250"/>
      <c r="H278" s="250"/>
      <c r="I278" s="250"/>
      <c r="J278" s="250"/>
      <c r="K278" s="250"/>
      <c r="L278" s="250"/>
      <c r="M278" s="250"/>
      <c r="N278" s="250"/>
      <c r="O278" s="250"/>
      <c r="P278" s="250"/>
      <c r="Q278" s="250"/>
      <c r="R278" s="250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</row>
    <row r="279" spans="1:31" s="43" customFormat="1" ht="10.5" customHeight="1" x14ac:dyDescent="0.2">
      <c r="A279" s="249"/>
      <c r="B279" s="250"/>
      <c r="C279" s="250"/>
      <c r="D279" s="250"/>
      <c r="E279" s="250"/>
      <c r="F279" s="250"/>
      <c r="G279" s="250"/>
      <c r="H279" s="250"/>
      <c r="I279" s="250"/>
      <c r="J279" s="250"/>
      <c r="K279" s="250"/>
      <c r="L279" s="250"/>
      <c r="M279" s="250"/>
      <c r="N279" s="250"/>
      <c r="O279" s="250"/>
      <c r="P279" s="250"/>
      <c r="Q279" s="250"/>
      <c r="R279" s="250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</row>
    <row r="280" spans="1:31" s="43" customFormat="1" ht="10.5" customHeight="1" x14ac:dyDescent="0.2">
      <c r="A280" s="249"/>
      <c r="B280" s="250"/>
      <c r="C280" s="250"/>
      <c r="D280" s="250"/>
      <c r="E280" s="250"/>
      <c r="F280" s="250"/>
      <c r="G280" s="250"/>
      <c r="H280" s="250"/>
      <c r="I280" s="250"/>
      <c r="J280" s="250"/>
      <c r="K280" s="250"/>
      <c r="L280" s="250"/>
      <c r="M280" s="250"/>
      <c r="N280" s="250"/>
      <c r="O280" s="250"/>
      <c r="P280" s="250"/>
      <c r="Q280" s="250"/>
      <c r="R280" s="250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</row>
    <row r="281" spans="1:31" s="43" customFormat="1" ht="10.5" customHeight="1" x14ac:dyDescent="0.2">
      <c r="A281" s="249"/>
      <c r="B281" s="250"/>
      <c r="C281" s="250"/>
      <c r="D281" s="250"/>
      <c r="E281" s="250"/>
      <c r="F281" s="250"/>
      <c r="G281" s="250"/>
      <c r="H281" s="250"/>
      <c r="I281" s="250"/>
      <c r="J281" s="250"/>
      <c r="K281" s="250"/>
      <c r="L281" s="250"/>
      <c r="M281" s="250"/>
      <c r="N281" s="250"/>
      <c r="O281" s="250"/>
      <c r="P281" s="250"/>
      <c r="Q281" s="250"/>
      <c r="R281" s="250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</row>
    <row r="282" spans="1:31" s="43" customFormat="1" ht="10.5" customHeight="1" x14ac:dyDescent="0.2">
      <c r="A282" s="249"/>
      <c r="B282" s="250"/>
      <c r="C282" s="250"/>
      <c r="D282" s="250"/>
      <c r="E282" s="250"/>
      <c r="F282" s="250"/>
      <c r="G282" s="250"/>
      <c r="H282" s="250"/>
      <c r="I282" s="250"/>
      <c r="J282" s="250"/>
      <c r="K282" s="250"/>
      <c r="L282" s="250"/>
      <c r="M282" s="250"/>
      <c r="N282" s="250"/>
      <c r="O282" s="250"/>
      <c r="P282" s="250"/>
      <c r="Q282" s="250"/>
      <c r="R282" s="250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</row>
    <row r="283" spans="1:31" s="43" customFormat="1" ht="10.5" customHeight="1" x14ac:dyDescent="0.2">
      <c r="A283" s="249"/>
      <c r="B283" s="250"/>
      <c r="C283" s="250"/>
      <c r="D283" s="250"/>
      <c r="E283" s="250"/>
      <c r="F283" s="250"/>
      <c r="G283" s="250"/>
      <c r="H283" s="250"/>
      <c r="I283" s="250"/>
      <c r="J283" s="250"/>
      <c r="K283" s="250"/>
      <c r="L283" s="250"/>
      <c r="M283" s="250"/>
      <c r="N283" s="250"/>
      <c r="O283" s="250"/>
      <c r="P283" s="250"/>
      <c r="Q283" s="250"/>
      <c r="R283" s="250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</row>
    <row r="284" spans="1:31" s="43" customFormat="1" ht="10.5" customHeight="1" x14ac:dyDescent="0.2">
      <c r="A284" s="249"/>
      <c r="B284" s="250"/>
      <c r="C284" s="250"/>
      <c r="D284" s="250"/>
      <c r="E284" s="250"/>
      <c r="F284" s="250"/>
      <c r="G284" s="250"/>
      <c r="H284" s="250"/>
      <c r="I284" s="250"/>
      <c r="J284" s="250"/>
      <c r="K284" s="250"/>
      <c r="L284" s="250"/>
      <c r="M284" s="250"/>
      <c r="N284" s="250"/>
      <c r="O284" s="250"/>
      <c r="P284" s="250"/>
      <c r="Q284" s="250"/>
      <c r="R284" s="250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</row>
    <row r="285" spans="1:31" s="43" customFormat="1" ht="10.5" customHeight="1" x14ac:dyDescent="0.2">
      <c r="A285" s="249"/>
      <c r="B285" s="250"/>
      <c r="C285" s="250"/>
      <c r="D285" s="250"/>
      <c r="E285" s="250"/>
      <c r="F285" s="250"/>
      <c r="G285" s="250"/>
      <c r="H285" s="250"/>
      <c r="I285" s="250"/>
      <c r="J285" s="250"/>
      <c r="K285" s="250"/>
      <c r="L285" s="250"/>
      <c r="M285" s="250"/>
      <c r="N285" s="250"/>
      <c r="O285" s="250"/>
      <c r="P285" s="250"/>
      <c r="Q285" s="250"/>
      <c r="R285" s="250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</row>
    <row r="286" spans="1:31" s="43" customFormat="1" ht="10.5" customHeight="1" x14ac:dyDescent="0.2">
      <c r="A286" s="249"/>
      <c r="B286" s="250"/>
      <c r="C286" s="250"/>
      <c r="D286" s="250"/>
      <c r="E286" s="250"/>
      <c r="F286" s="250"/>
      <c r="G286" s="250"/>
      <c r="H286" s="250"/>
      <c r="I286" s="250"/>
      <c r="J286" s="250"/>
      <c r="K286" s="250"/>
      <c r="L286" s="250"/>
      <c r="M286" s="250"/>
      <c r="N286" s="250"/>
      <c r="O286" s="250"/>
      <c r="P286" s="250"/>
      <c r="Q286" s="250"/>
      <c r="R286" s="250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</row>
    <row r="287" spans="1:31" s="43" customFormat="1" ht="10.5" customHeight="1" x14ac:dyDescent="0.2">
      <c r="A287" s="249"/>
      <c r="B287" s="250"/>
      <c r="C287" s="250"/>
      <c r="D287" s="250"/>
      <c r="E287" s="250"/>
      <c r="F287" s="250"/>
      <c r="G287" s="250"/>
      <c r="H287" s="250"/>
      <c r="I287" s="250"/>
      <c r="J287" s="250"/>
      <c r="K287" s="250"/>
      <c r="L287" s="250"/>
      <c r="M287" s="250"/>
      <c r="N287" s="250"/>
      <c r="O287" s="250"/>
      <c r="P287" s="250"/>
      <c r="Q287" s="250"/>
      <c r="R287" s="250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</row>
    <row r="288" spans="1:31" s="43" customFormat="1" ht="10.5" customHeight="1" x14ac:dyDescent="0.2">
      <c r="A288" s="249"/>
      <c r="B288" s="250"/>
      <c r="C288" s="250"/>
      <c r="D288" s="250"/>
      <c r="E288" s="250"/>
      <c r="F288" s="250"/>
      <c r="G288" s="250"/>
      <c r="H288" s="250"/>
      <c r="I288" s="250"/>
      <c r="J288" s="250"/>
      <c r="K288" s="250"/>
      <c r="L288" s="250"/>
      <c r="M288" s="250"/>
      <c r="N288" s="250"/>
      <c r="O288" s="250"/>
      <c r="P288" s="250"/>
      <c r="Q288" s="250"/>
      <c r="R288" s="250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</row>
    <row r="289" spans="1:31" s="43" customFormat="1" ht="10.5" customHeight="1" x14ac:dyDescent="0.2">
      <c r="A289" s="249"/>
      <c r="B289" s="250"/>
      <c r="C289" s="250"/>
      <c r="D289" s="250"/>
      <c r="E289" s="250"/>
      <c r="F289" s="250"/>
      <c r="G289" s="250"/>
      <c r="H289" s="250"/>
      <c r="I289" s="250"/>
      <c r="J289" s="250"/>
      <c r="K289" s="250"/>
      <c r="L289" s="250"/>
      <c r="M289" s="250"/>
      <c r="N289" s="250"/>
      <c r="O289" s="250"/>
      <c r="P289" s="250"/>
      <c r="Q289" s="250"/>
      <c r="R289" s="250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</row>
    <row r="290" spans="1:31" s="43" customFormat="1" ht="10.5" customHeight="1" x14ac:dyDescent="0.2">
      <c r="A290" s="249"/>
      <c r="B290" s="250"/>
      <c r="C290" s="250"/>
      <c r="D290" s="250"/>
      <c r="E290" s="250"/>
      <c r="F290" s="250"/>
      <c r="G290" s="250"/>
      <c r="H290" s="250"/>
      <c r="I290" s="250"/>
      <c r="J290" s="250"/>
      <c r="K290" s="250"/>
      <c r="L290" s="250"/>
      <c r="M290" s="250"/>
      <c r="N290" s="250"/>
      <c r="O290" s="250"/>
      <c r="P290" s="250"/>
      <c r="Q290" s="250"/>
      <c r="R290" s="250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</row>
    <row r="291" spans="1:31" s="43" customFormat="1" ht="10.5" customHeight="1" x14ac:dyDescent="0.2">
      <c r="A291" s="249"/>
      <c r="B291" s="250"/>
      <c r="C291" s="250"/>
      <c r="D291" s="250"/>
      <c r="E291" s="250"/>
      <c r="F291" s="250"/>
      <c r="G291" s="250"/>
      <c r="H291" s="250"/>
      <c r="I291" s="250"/>
      <c r="J291" s="250"/>
      <c r="K291" s="250"/>
      <c r="L291" s="250"/>
      <c r="M291" s="250"/>
      <c r="N291" s="250"/>
      <c r="O291" s="250"/>
      <c r="P291" s="250"/>
      <c r="Q291" s="250"/>
      <c r="R291" s="250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</row>
    <row r="292" spans="1:31" s="43" customFormat="1" ht="10.5" customHeight="1" x14ac:dyDescent="0.2">
      <c r="A292" s="249"/>
      <c r="B292" s="250"/>
      <c r="C292" s="250"/>
      <c r="D292" s="250"/>
      <c r="E292" s="250"/>
      <c r="F292" s="250"/>
      <c r="G292" s="250"/>
      <c r="H292" s="250"/>
      <c r="I292" s="250"/>
      <c r="J292" s="250"/>
      <c r="K292" s="250"/>
      <c r="L292" s="250"/>
      <c r="M292" s="250"/>
      <c r="N292" s="250"/>
      <c r="O292" s="250"/>
      <c r="P292" s="250"/>
      <c r="Q292" s="250"/>
      <c r="R292" s="250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</row>
    <row r="293" spans="1:31" s="43" customFormat="1" ht="10.5" customHeight="1" x14ac:dyDescent="0.2">
      <c r="A293" s="249"/>
      <c r="B293" s="250"/>
      <c r="C293" s="250"/>
      <c r="D293" s="250"/>
      <c r="E293" s="250"/>
      <c r="F293" s="250"/>
      <c r="G293" s="250"/>
      <c r="H293" s="250"/>
      <c r="I293" s="250"/>
      <c r="J293" s="250"/>
      <c r="K293" s="250"/>
      <c r="L293" s="250"/>
      <c r="M293" s="250"/>
      <c r="N293" s="250"/>
      <c r="O293" s="250"/>
      <c r="P293" s="250"/>
      <c r="Q293" s="250"/>
      <c r="R293" s="250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</row>
    <row r="294" spans="1:31" s="43" customFormat="1" ht="10.5" customHeight="1" x14ac:dyDescent="0.2">
      <c r="A294" s="249"/>
      <c r="B294" s="250"/>
      <c r="C294" s="250"/>
      <c r="D294" s="250"/>
      <c r="E294" s="250"/>
      <c r="F294" s="250"/>
      <c r="G294" s="250"/>
      <c r="H294" s="250"/>
      <c r="I294" s="250"/>
      <c r="J294" s="250"/>
      <c r="K294" s="250"/>
      <c r="L294" s="250"/>
      <c r="M294" s="250"/>
      <c r="N294" s="250"/>
      <c r="O294" s="250"/>
      <c r="P294" s="250"/>
      <c r="Q294" s="250"/>
      <c r="R294" s="250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</row>
    <row r="295" spans="1:31" s="43" customFormat="1" ht="10.5" customHeight="1" x14ac:dyDescent="0.2">
      <c r="A295" s="249"/>
      <c r="B295" s="250"/>
      <c r="C295" s="250"/>
      <c r="D295" s="250"/>
      <c r="E295" s="250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/>
      <c r="P295" s="250"/>
      <c r="Q295" s="250"/>
      <c r="R295" s="250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</row>
    <row r="296" spans="1:31" s="43" customFormat="1" ht="10.5" customHeight="1" x14ac:dyDescent="0.2">
      <c r="A296" s="249"/>
      <c r="B296" s="250"/>
      <c r="C296" s="250"/>
      <c r="D296" s="250"/>
      <c r="E296" s="250"/>
      <c r="F296" s="250"/>
      <c r="G296" s="250"/>
      <c r="H296" s="250"/>
      <c r="I296" s="250"/>
      <c r="J296" s="250"/>
      <c r="K296" s="250"/>
      <c r="L296" s="250"/>
      <c r="M296" s="250"/>
      <c r="N296" s="250"/>
      <c r="O296" s="250"/>
      <c r="P296" s="250"/>
      <c r="Q296" s="250"/>
      <c r="R296" s="250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</row>
    <row r="297" spans="1:31" s="43" customFormat="1" ht="10.5" customHeight="1" x14ac:dyDescent="0.2">
      <c r="A297" s="249"/>
      <c r="B297" s="250"/>
      <c r="C297" s="250"/>
      <c r="D297" s="250"/>
      <c r="E297" s="250"/>
      <c r="F297" s="250"/>
      <c r="G297" s="250"/>
      <c r="H297" s="250"/>
      <c r="I297" s="250"/>
      <c r="J297" s="250"/>
      <c r="K297" s="250"/>
      <c r="L297" s="250"/>
      <c r="M297" s="250"/>
      <c r="N297" s="250"/>
      <c r="O297" s="250"/>
      <c r="P297" s="250"/>
      <c r="Q297" s="250"/>
      <c r="R297" s="250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</row>
    <row r="298" spans="1:31" s="43" customFormat="1" ht="10.5" customHeight="1" x14ac:dyDescent="0.2">
      <c r="A298" s="249"/>
      <c r="B298" s="250"/>
      <c r="C298" s="250"/>
      <c r="D298" s="250"/>
      <c r="E298" s="250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/>
      <c r="P298" s="250"/>
      <c r="Q298" s="250"/>
      <c r="R298" s="250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</row>
    <row r="299" spans="1:31" s="43" customFormat="1" ht="10.5" customHeight="1" x14ac:dyDescent="0.2">
      <c r="A299" s="249"/>
      <c r="B299" s="250"/>
      <c r="C299" s="250"/>
      <c r="D299" s="250"/>
      <c r="E299" s="250"/>
      <c r="F299" s="250"/>
      <c r="G299" s="250"/>
      <c r="H299" s="250"/>
      <c r="I299" s="250"/>
      <c r="J299" s="250"/>
      <c r="K299" s="250"/>
      <c r="L299" s="250"/>
      <c r="M299" s="250"/>
      <c r="N299" s="250"/>
      <c r="O299" s="250"/>
      <c r="P299" s="250"/>
      <c r="Q299" s="250"/>
      <c r="R299" s="250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</row>
    <row r="300" spans="1:31" s="43" customFormat="1" ht="10.5" customHeight="1" x14ac:dyDescent="0.2">
      <c r="A300" s="249"/>
      <c r="B300" s="250"/>
      <c r="C300" s="250"/>
      <c r="D300" s="250"/>
      <c r="E300" s="250"/>
      <c r="F300" s="250"/>
      <c r="G300" s="250"/>
      <c r="H300" s="250"/>
      <c r="I300" s="250"/>
      <c r="J300" s="250"/>
      <c r="K300" s="250"/>
      <c r="L300" s="250"/>
      <c r="M300" s="250"/>
      <c r="N300" s="250"/>
      <c r="O300" s="250"/>
      <c r="P300" s="250"/>
      <c r="Q300" s="250"/>
      <c r="R300" s="250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</row>
    <row r="301" spans="1:31" s="43" customFormat="1" ht="10.5" customHeight="1" x14ac:dyDescent="0.2">
      <c r="A301" s="249"/>
      <c r="B301" s="250"/>
      <c r="C301" s="250"/>
      <c r="D301" s="250"/>
      <c r="E301" s="250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/>
      <c r="P301" s="250"/>
      <c r="Q301" s="250"/>
      <c r="R301" s="250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</row>
    <row r="302" spans="1:31" s="43" customFormat="1" ht="10.5" customHeight="1" x14ac:dyDescent="0.2">
      <c r="A302" s="249"/>
      <c r="B302" s="250"/>
      <c r="C302" s="250"/>
      <c r="D302" s="250"/>
      <c r="E302" s="250"/>
      <c r="F302" s="250"/>
      <c r="G302" s="250"/>
      <c r="H302" s="250"/>
      <c r="I302" s="250"/>
      <c r="J302" s="250"/>
      <c r="K302" s="250"/>
      <c r="L302" s="250"/>
      <c r="M302" s="250"/>
      <c r="N302" s="250"/>
      <c r="O302" s="250"/>
      <c r="P302" s="250"/>
      <c r="Q302" s="250"/>
      <c r="R302" s="250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</row>
    <row r="303" spans="1:31" s="43" customFormat="1" ht="10.5" customHeight="1" x14ac:dyDescent="0.2">
      <c r="A303" s="249"/>
      <c r="B303" s="250"/>
      <c r="C303" s="250"/>
      <c r="D303" s="250"/>
      <c r="E303" s="250"/>
      <c r="F303" s="250"/>
      <c r="G303" s="250"/>
      <c r="H303" s="250"/>
      <c r="I303" s="250"/>
      <c r="J303" s="250"/>
      <c r="K303" s="250"/>
      <c r="L303" s="250"/>
      <c r="M303" s="250"/>
      <c r="N303" s="250"/>
      <c r="O303" s="250"/>
      <c r="P303" s="250"/>
      <c r="Q303" s="250"/>
      <c r="R303" s="250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</row>
    <row r="304" spans="1:31" s="43" customFormat="1" ht="10.5" customHeight="1" x14ac:dyDescent="0.2">
      <c r="A304" s="249"/>
      <c r="B304" s="250"/>
      <c r="C304" s="250"/>
      <c r="D304" s="250"/>
      <c r="E304" s="250"/>
      <c r="F304" s="250"/>
      <c r="G304" s="250"/>
      <c r="H304" s="250"/>
      <c r="I304" s="250"/>
      <c r="J304" s="250"/>
      <c r="K304" s="250"/>
      <c r="L304" s="250"/>
      <c r="M304" s="250"/>
      <c r="N304" s="250"/>
      <c r="O304" s="250"/>
      <c r="P304" s="250"/>
      <c r="Q304" s="250"/>
      <c r="R304" s="250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</row>
    <row r="305" spans="1:31" s="43" customFormat="1" ht="10.5" customHeight="1" x14ac:dyDescent="0.2">
      <c r="A305" s="249"/>
      <c r="B305" s="250"/>
      <c r="C305" s="250"/>
      <c r="D305" s="250"/>
      <c r="E305" s="250"/>
      <c r="F305" s="250"/>
      <c r="G305" s="250"/>
      <c r="H305" s="250"/>
      <c r="I305" s="250"/>
      <c r="J305" s="250"/>
      <c r="K305" s="250"/>
      <c r="L305" s="250"/>
      <c r="M305" s="250"/>
      <c r="N305" s="250"/>
      <c r="O305" s="250"/>
      <c r="P305" s="250"/>
      <c r="Q305" s="250"/>
      <c r="R305" s="250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</row>
    <row r="306" spans="1:31" s="43" customFormat="1" ht="10.5" customHeight="1" x14ac:dyDescent="0.2">
      <c r="A306" s="249"/>
      <c r="B306" s="250"/>
      <c r="C306" s="250"/>
      <c r="D306" s="250"/>
      <c r="E306" s="250"/>
      <c r="F306" s="250"/>
      <c r="G306" s="250"/>
      <c r="H306" s="250"/>
      <c r="I306" s="250"/>
      <c r="J306" s="250"/>
      <c r="K306" s="250"/>
      <c r="L306" s="250"/>
      <c r="M306" s="250"/>
      <c r="N306" s="250"/>
      <c r="O306" s="250"/>
      <c r="P306" s="250"/>
      <c r="Q306" s="250"/>
      <c r="R306" s="250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</row>
    <row r="307" spans="1:31" s="43" customFormat="1" ht="10.5" customHeight="1" x14ac:dyDescent="0.2">
      <c r="A307" s="249"/>
      <c r="B307" s="250"/>
      <c r="C307" s="250"/>
      <c r="D307" s="250"/>
      <c r="E307" s="250"/>
      <c r="F307" s="250"/>
      <c r="G307" s="250"/>
      <c r="H307" s="250"/>
      <c r="I307" s="250"/>
      <c r="J307" s="250"/>
      <c r="K307" s="250"/>
      <c r="L307" s="250"/>
      <c r="M307" s="250"/>
      <c r="N307" s="250"/>
      <c r="O307" s="250"/>
      <c r="P307" s="250"/>
      <c r="Q307" s="250"/>
      <c r="R307" s="250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</row>
    <row r="308" spans="1:31" s="43" customFormat="1" ht="10.5" customHeight="1" x14ac:dyDescent="0.2">
      <c r="A308" s="249"/>
      <c r="B308" s="250"/>
      <c r="C308" s="250"/>
      <c r="D308" s="250"/>
      <c r="E308" s="250"/>
      <c r="F308" s="250"/>
      <c r="G308" s="250"/>
      <c r="H308" s="250"/>
      <c r="I308" s="250"/>
      <c r="J308" s="250"/>
      <c r="K308" s="250"/>
      <c r="L308" s="250"/>
      <c r="M308" s="250"/>
      <c r="N308" s="250"/>
      <c r="O308" s="250"/>
      <c r="P308" s="250"/>
      <c r="Q308" s="250"/>
      <c r="R308" s="250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</row>
    <row r="309" spans="1:31" s="43" customFormat="1" ht="10.5" customHeight="1" x14ac:dyDescent="0.2">
      <c r="A309" s="249"/>
      <c r="B309" s="250"/>
      <c r="C309" s="250"/>
      <c r="D309" s="250"/>
      <c r="E309" s="250"/>
      <c r="F309" s="250"/>
      <c r="G309" s="250"/>
      <c r="H309" s="250"/>
      <c r="I309" s="250"/>
      <c r="J309" s="250"/>
      <c r="K309" s="250"/>
      <c r="L309" s="250"/>
      <c r="M309" s="250"/>
      <c r="N309" s="250"/>
      <c r="O309" s="250"/>
      <c r="P309" s="250"/>
      <c r="Q309" s="250"/>
      <c r="R309" s="250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</row>
    <row r="310" spans="1:31" s="254" customFormat="1" ht="21.75" hidden="1" customHeight="1" x14ac:dyDescent="0.2">
      <c r="A310" s="1291" t="s">
        <v>152</v>
      </c>
      <c r="B310" s="1292"/>
      <c r="C310" s="1292"/>
      <c r="D310" s="1292"/>
      <c r="E310" s="1292"/>
      <c r="F310" s="1292"/>
      <c r="G310" s="1292"/>
      <c r="H310" s="1292"/>
      <c r="I310" s="1292"/>
      <c r="J310" s="1292"/>
      <c r="K310" s="1292"/>
      <c r="L310" s="1292"/>
      <c r="M310" s="1292"/>
      <c r="N310" s="1292"/>
      <c r="O310" s="1292"/>
      <c r="P310" s="1292"/>
      <c r="Q310" s="1292"/>
      <c r="R310" s="1292"/>
      <c r="S310" s="1292"/>
      <c r="T310" s="1292"/>
      <c r="U310" s="1293"/>
    </row>
    <row r="311" spans="1:31" s="254" customFormat="1" ht="24" customHeight="1" x14ac:dyDescent="0.2">
      <c r="A311" s="1294" t="s">
        <v>151</v>
      </c>
      <c r="B311" s="1295"/>
      <c r="C311" s="1295"/>
      <c r="D311" s="1295"/>
      <c r="E311" s="1295"/>
      <c r="F311" s="1295"/>
      <c r="G311" s="1295"/>
      <c r="H311" s="1295"/>
      <c r="I311" s="1295"/>
      <c r="J311" s="1295"/>
      <c r="K311" s="1295"/>
      <c r="L311" s="1295"/>
      <c r="M311" s="1295"/>
      <c r="N311" s="1295"/>
      <c r="O311" s="1295"/>
      <c r="P311" s="1295"/>
      <c r="Q311" s="1295"/>
      <c r="R311" s="1295"/>
      <c r="S311" s="1295"/>
      <c r="T311" s="1295"/>
      <c r="U311" s="1296"/>
    </row>
    <row r="312" spans="1:31" s="254" customFormat="1" ht="5.25" customHeight="1" x14ac:dyDescent="0.2">
      <c r="A312" s="256"/>
      <c r="B312" s="256"/>
      <c r="C312" s="285"/>
      <c r="D312" s="256"/>
      <c r="E312" s="256"/>
      <c r="F312" s="256"/>
      <c r="G312" s="256"/>
      <c r="H312" s="256"/>
      <c r="I312" s="256"/>
      <c r="J312" s="256"/>
      <c r="K312" s="256"/>
      <c r="L312" s="256"/>
      <c r="M312" s="319"/>
      <c r="N312" s="319"/>
      <c r="O312" s="256"/>
      <c r="P312" s="319"/>
      <c r="Q312" s="319"/>
      <c r="R312" s="256"/>
      <c r="S312" s="330"/>
    </row>
    <row r="313" spans="1:31" s="255" customFormat="1" ht="35.25" customHeight="1" x14ac:dyDescent="0.2">
      <c r="A313" s="1268" t="s">
        <v>339</v>
      </c>
      <c r="B313" s="1269"/>
      <c r="C313" s="1269"/>
      <c r="D313" s="1269"/>
      <c r="E313" s="1269"/>
      <c r="F313" s="1269"/>
      <c r="G313" s="1269"/>
      <c r="H313" s="1269"/>
      <c r="I313" s="1269"/>
      <c r="J313" s="1269"/>
      <c r="K313" s="1269"/>
      <c r="L313" s="1269"/>
      <c r="M313" s="1269"/>
      <c r="N313" s="1269"/>
      <c r="O313" s="1269"/>
      <c r="P313" s="1269"/>
      <c r="Q313" s="1269"/>
      <c r="R313" s="1269"/>
      <c r="S313" s="1269"/>
      <c r="T313" s="1269"/>
      <c r="U313" s="1270"/>
    </row>
    <row r="314" spans="1:31" ht="6.75" customHeight="1" thickBot="1" x14ac:dyDescent="0.2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</row>
    <row r="315" spans="1:31" ht="36" customHeight="1" x14ac:dyDescent="0.2">
      <c r="A315" s="1340" t="s">
        <v>163</v>
      </c>
      <c r="B315" s="1264" t="s">
        <v>49</v>
      </c>
      <c r="C315" s="1265"/>
      <c r="D315" s="1273" t="s">
        <v>174</v>
      </c>
      <c r="E315" s="1262" t="s">
        <v>184</v>
      </c>
      <c r="F315" s="1258" t="s">
        <v>176</v>
      </c>
      <c r="G315" s="1258" t="s">
        <v>177</v>
      </c>
      <c r="H315" s="1258" t="s">
        <v>178</v>
      </c>
      <c r="I315" s="1258" t="s">
        <v>185</v>
      </c>
      <c r="J315" s="1258" t="s">
        <v>161</v>
      </c>
      <c r="K315" s="1258"/>
      <c r="L315" s="1258"/>
      <c r="M315" s="1272" t="s">
        <v>183</v>
      </c>
      <c r="N315" s="1272"/>
      <c r="O315" s="1273" t="s">
        <v>155</v>
      </c>
      <c r="P315" s="1280" t="s">
        <v>175</v>
      </c>
      <c r="Q315" s="1281"/>
      <c r="R315" s="1289" t="s">
        <v>182</v>
      </c>
      <c r="S315" s="1343" t="s">
        <v>164</v>
      </c>
      <c r="T315" s="1276"/>
      <c r="U315" s="1278" t="s">
        <v>331</v>
      </c>
    </row>
    <row r="316" spans="1:31" ht="28.9" customHeight="1" x14ac:dyDescent="0.2">
      <c r="A316" s="1341"/>
      <c r="B316" s="803" t="s">
        <v>172</v>
      </c>
      <c r="C316" s="802" t="s">
        <v>154</v>
      </c>
      <c r="D316" s="1274"/>
      <c r="E316" s="1263"/>
      <c r="F316" s="1259"/>
      <c r="G316" s="1259"/>
      <c r="H316" s="1259"/>
      <c r="I316" s="1259"/>
      <c r="J316" s="413" t="s">
        <v>179</v>
      </c>
      <c r="K316" s="413" t="s">
        <v>180</v>
      </c>
      <c r="L316" s="858" t="s">
        <v>181</v>
      </c>
      <c r="M316" s="802" t="s">
        <v>172</v>
      </c>
      <c r="N316" s="830" t="s">
        <v>154</v>
      </c>
      <c r="O316" s="1274"/>
      <c r="P316" s="900" t="s">
        <v>172</v>
      </c>
      <c r="Q316" s="901" t="s">
        <v>154</v>
      </c>
      <c r="R316" s="1290"/>
      <c r="S316" s="926" t="s">
        <v>173</v>
      </c>
      <c r="T316" s="815" t="s">
        <v>154</v>
      </c>
      <c r="U316" s="1279"/>
    </row>
    <row r="317" spans="1:31" ht="16.149999999999999" customHeight="1" thickBot="1" x14ac:dyDescent="0.25">
      <c r="A317" s="1341"/>
      <c r="B317" s="506" t="s">
        <v>82</v>
      </c>
      <c r="C317" s="507" t="s">
        <v>165</v>
      </c>
      <c r="D317" s="841" t="s">
        <v>166</v>
      </c>
      <c r="E317" s="842" t="s">
        <v>87</v>
      </c>
      <c r="F317" s="509" t="s">
        <v>79</v>
      </c>
      <c r="G317" s="509" t="s">
        <v>80</v>
      </c>
      <c r="H317" s="509" t="s">
        <v>153</v>
      </c>
      <c r="I317" s="509" t="s">
        <v>160</v>
      </c>
      <c r="J317" s="509" t="s">
        <v>162</v>
      </c>
      <c r="K317" s="509" t="s">
        <v>83</v>
      </c>
      <c r="L317" s="509" t="s">
        <v>186</v>
      </c>
      <c r="M317" s="507" t="s">
        <v>187</v>
      </c>
      <c r="N317" s="845" t="s">
        <v>81</v>
      </c>
      <c r="O317" s="841" t="s">
        <v>188</v>
      </c>
      <c r="P317" s="848" t="s">
        <v>85</v>
      </c>
      <c r="Q317" s="849" t="s">
        <v>189</v>
      </c>
      <c r="R317" s="1092" t="s">
        <v>190</v>
      </c>
      <c r="S317" s="1093" t="s">
        <v>191</v>
      </c>
      <c r="T317" s="1093" t="s">
        <v>192</v>
      </c>
      <c r="U317" s="1094" t="s">
        <v>193</v>
      </c>
    </row>
    <row r="318" spans="1:31" ht="23.25" customHeight="1" thickBot="1" x14ac:dyDescent="0.25">
      <c r="A318" s="991" t="s">
        <v>169</v>
      </c>
      <c r="B318" s="1100">
        <f t="shared" ref="B318:U318" si="21">SUM(B319:B322)</f>
        <v>6667</v>
      </c>
      <c r="C318" s="1100">
        <f t="shared" si="21"/>
        <v>7333</v>
      </c>
      <c r="D318" s="1100">
        <f t="shared" si="21"/>
        <v>14000</v>
      </c>
      <c r="E318" s="1101">
        <f t="shared" si="21"/>
        <v>971</v>
      </c>
      <c r="F318" s="1101">
        <f t="shared" si="21"/>
        <v>49</v>
      </c>
      <c r="G318" s="1101">
        <f t="shared" si="21"/>
        <v>7</v>
      </c>
      <c r="H318" s="1101">
        <f t="shared" si="21"/>
        <v>0</v>
      </c>
      <c r="I318" s="1101">
        <f t="shared" si="21"/>
        <v>71</v>
      </c>
      <c r="J318" s="1101">
        <f t="shared" si="21"/>
        <v>44</v>
      </c>
      <c r="K318" s="1101">
        <f t="shared" si="21"/>
        <v>6</v>
      </c>
      <c r="L318" s="1101">
        <f t="shared" si="21"/>
        <v>3</v>
      </c>
      <c r="M318" s="1100">
        <f t="shared" si="21"/>
        <v>1151</v>
      </c>
      <c r="N318" s="1102">
        <f t="shared" si="21"/>
        <v>76</v>
      </c>
      <c r="O318" s="1100">
        <f t="shared" si="21"/>
        <v>1227</v>
      </c>
      <c r="P318" s="1103">
        <f t="shared" si="21"/>
        <v>708</v>
      </c>
      <c r="Q318" s="1103">
        <f t="shared" si="21"/>
        <v>661</v>
      </c>
      <c r="R318" s="1104">
        <f t="shared" si="21"/>
        <v>1369</v>
      </c>
      <c r="S318" s="1105">
        <f t="shared" si="21"/>
        <v>4808</v>
      </c>
      <c r="T318" s="1105">
        <f t="shared" si="21"/>
        <v>6596</v>
      </c>
      <c r="U318" s="1106">
        <f t="shared" si="21"/>
        <v>11404</v>
      </c>
    </row>
    <row r="319" spans="1:31" s="251" customFormat="1" ht="18" customHeight="1" x14ac:dyDescent="0.2">
      <c r="A319" s="1032" t="s">
        <v>204</v>
      </c>
      <c r="B319" s="1067">
        <v>3034</v>
      </c>
      <c r="C319" s="1068">
        <v>4568</v>
      </c>
      <c r="D319" s="1069">
        <f>SUM(B319:C319)</f>
        <v>7602</v>
      </c>
      <c r="E319" s="1095">
        <v>356</v>
      </c>
      <c r="F319" s="1071">
        <v>7</v>
      </c>
      <c r="G319" s="1071">
        <v>0</v>
      </c>
      <c r="H319" s="1071">
        <v>0</v>
      </c>
      <c r="I319" s="1071">
        <v>6</v>
      </c>
      <c r="J319" s="1071">
        <v>0</v>
      </c>
      <c r="K319" s="1071">
        <v>0</v>
      </c>
      <c r="L319" s="1071">
        <v>0</v>
      </c>
      <c r="M319" s="1068">
        <f>SUM(E319:L319)</f>
        <v>369</v>
      </c>
      <c r="N319" s="1074">
        <v>39</v>
      </c>
      <c r="O319" s="1069">
        <f>SUM(M319:N319)</f>
        <v>408</v>
      </c>
      <c r="P319" s="1096">
        <v>701</v>
      </c>
      <c r="Q319" s="1075">
        <v>497</v>
      </c>
      <c r="R319" s="1077">
        <f>SUM(P319:Q319)</f>
        <v>1198</v>
      </c>
      <c r="S319" s="1097">
        <f t="shared" ref="S319:T322" si="22">+B319-M319-P319</f>
        <v>1964</v>
      </c>
      <c r="T319" s="1098">
        <f>+C319-N319-Q319</f>
        <v>4032</v>
      </c>
      <c r="U319" s="1099">
        <f>+S319+T319</f>
        <v>5996</v>
      </c>
      <c r="V319" s="252"/>
      <c r="W319" s="252"/>
      <c r="X319" s="252"/>
      <c r="Y319" s="252"/>
      <c r="Z319" s="252"/>
      <c r="AA319" s="252"/>
      <c r="AB319" s="252"/>
      <c r="AC319" s="252"/>
      <c r="AD319" s="252"/>
      <c r="AE319" s="252"/>
    </row>
    <row r="320" spans="1:31" s="251" customFormat="1" ht="18" customHeight="1" x14ac:dyDescent="0.2">
      <c r="A320" s="924" t="s">
        <v>245</v>
      </c>
      <c r="B320" s="907">
        <v>763</v>
      </c>
      <c r="C320" s="410">
        <v>679</v>
      </c>
      <c r="D320" s="908">
        <f>SUM(B320:C320)</f>
        <v>1442</v>
      </c>
      <c r="E320" s="419">
        <v>130</v>
      </c>
      <c r="F320" s="420">
        <v>23</v>
      </c>
      <c r="G320" s="420">
        <v>4</v>
      </c>
      <c r="H320" s="420">
        <v>0</v>
      </c>
      <c r="I320" s="420">
        <v>31</v>
      </c>
      <c r="J320" s="420">
        <v>19</v>
      </c>
      <c r="K320" s="420">
        <v>3</v>
      </c>
      <c r="L320" s="420">
        <v>2</v>
      </c>
      <c r="M320" s="410">
        <f>SUM(E320:L320)</f>
        <v>212</v>
      </c>
      <c r="N320" s="911">
        <v>24</v>
      </c>
      <c r="O320" s="908">
        <f>SUM(M320:N320)</f>
        <v>236</v>
      </c>
      <c r="P320" s="914">
        <v>0</v>
      </c>
      <c r="Q320" s="915">
        <v>100</v>
      </c>
      <c r="R320" s="918">
        <f>SUM(P320:Q320)</f>
        <v>100</v>
      </c>
      <c r="S320" s="920">
        <f t="shared" si="22"/>
        <v>551</v>
      </c>
      <c r="T320" s="921">
        <f t="shared" si="22"/>
        <v>555</v>
      </c>
      <c r="U320" s="903">
        <f>+S320+T320</f>
        <v>1106</v>
      </c>
      <c r="V320" s="252"/>
      <c r="W320" s="252"/>
      <c r="X320" s="252"/>
      <c r="Y320" s="252"/>
      <c r="Z320" s="252"/>
      <c r="AA320" s="252"/>
      <c r="AB320" s="252"/>
      <c r="AC320" s="252"/>
      <c r="AD320" s="252"/>
      <c r="AE320" s="252"/>
    </row>
    <row r="321" spans="1:31" s="251" customFormat="1" ht="18" customHeight="1" x14ac:dyDescent="0.2">
      <c r="A321" s="924" t="s">
        <v>276</v>
      </c>
      <c r="B321" s="907">
        <v>695</v>
      </c>
      <c r="C321" s="410">
        <v>570</v>
      </c>
      <c r="D321" s="908">
        <f>SUM(B321:C321)</f>
        <v>1265</v>
      </c>
      <c r="E321" s="419">
        <v>153</v>
      </c>
      <c r="F321" s="420">
        <v>15</v>
      </c>
      <c r="G321" s="420">
        <v>3</v>
      </c>
      <c r="H321" s="420">
        <v>0</v>
      </c>
      <c r="I321" s="420">
        <v>26</v>
      </c>
      <c r="J321" s="420">
        <v>25</v>
      </c>
      <c r="K321" s="420">
        <v>3</v>
      </c>
      <c r="L321" s="420">
        <v>1</v>
      </c>
      <c r="M321" s="410">
        <f>SUM(E321:L321)</f>
        <v>226</v>
      </c>
      <c r="N321" s="911">
        <v>9</v>
      </c>
      <c r="O321" s="908">
        <f>SUM(M321:N321)</f>
        <v>235</v>
      </c>
      <c r="P321" s="914">
        <v>0</v>
      </c>
      <c r="Q321" s="915">
        <v>55</v>
      </c>
      <c r="R321" s="918">
        <f>SUM(P321:Q321)</f>
        <v>55</v>
      </c>
      <c r="S321" s="920">
        <f t="shared" si="22"/>
        <v>469</v>
      </c>
      <c r="T321" s="921">
        <f t="shared" si="22"/>
        <v>506</v>
      </c>
      <c r="U321" s="903">
        <f>+S321+T321</f>
        <v>975</v>
      </c>
      <c r="V321" s="252"/>
      <c r="W321" s="252"/>
      <c r="X321" s="252"/>
      <c r="Y321" s="252"/>
      <c r="Z321" s="252"/>
      <c r="AA321" s="252"/>
      <c r="AB321" s="252"/>
      <c r="AC321" s="252"/>
      <c r="AD321" s="252"/>
      <c r="AE321" s="252"/>
    </row>
    <row r="322" spans="1:31" s="251" customFormat="1" ht="18" customHeight="1" thickBot="1" x14ac:dyDescent="0.25">
      <c r="A322" s="924" t="s">
        <v>255</v>
      </c>
      <c r="B322" s="909">
        <v>2175</v>
      </c>
      <c r="C322" s="412">
        <v>1516</v>
      </c>
      <c r="D322" s="908">
        <f>SUM(B322:C322)</f>
        <v>3691</v>
      </c>
      <c r="E322" s="906">
        <v>332</v>
      </c>
      <c r="F322" s="422">
        <v>4</v>
      </c>
      <c r="G322" s="422">
        <v>0</v>
      </c>
      <c r="H322" s="422">
        <v>0</v>
      </c>
      <c r="I322" s="422">
        <v>8</v>
      </c>
      <c r="J322" s="422">
        <v>0</v>
      </c>
      <c r="K322" s="422">
        <v>0</v>
      </c>
      <c r="L322" s="422">
        <v>0</v>
      </c>
      <c r="M322" s="412">
        <f>SUM(E322:L322)</f>
        <v>344</v>
      </c>
      <c r="N322" s="912">
        <v>4</v>
      </c>
      <c r="O322" s="910">
        <f>SUM(M322:N322)</f>
        <v>348</v>
      </c>
      <c r="P322" s="925">
        <v>7</v>
      </c>
      <c r="Q322" s="917">
        <v>9</v>
      </c>
      <c r="R322" s="919">
        <f>SUM(P322:Q322)</f>
        <v>16</v>
      </c>
      <c r="S322" s="922">
        <f>+B322-M322-P322</f>
        <v>1824</v>
      </c>
      <c r="T322" s="923">
        <f t="shared" si="22"/>
        <v>1503</v>
      </c>
      <c r="U322" s="904">
        <f>+S322+T322</f>
        <v>3327</v>
      </c>
      <c r="V322" s="252"/>
      <c r="W322" s="252"/>
      <c r="X322" s="252"/>
      <c r="Y322" s="252"/>
      <c r="Z322" s="252"/>
      <c r="AA322" s="252"/>
      <c r="AB322" s="252"/>
      <c r="AC322" s="252"/>
      <c r="AD322" s="252"/>
      <c r="AE322" s="252"/>
    </row>
    <row r="323" spans="1:31" s="43" customFormat="1" ht="20.25" customHeight="1" x14ac:dyDescent="0.2">
      <c r="A323" s="1277" t="s">
        <v>344</v>
      </c>
      <c r="B323" s="1277"/>
      <c r="C323" s="1277"/>
      <c r="D323" s="1277"/>
      <c r="E323" s="1277"/>
      <c r="F323" s="1277"/>
      <c r="G323" s="1277"/>
      <c r="H323" s="1277"/>
      <c r="I323" s="1277"/>
      <c r="J323" s="1277"/>
      <c r="K323" s="1277"/>
      <c r="L323" s="1277"/>
      <c r="M323" s="1277"/>
      <c r="N323" s="1277"/>
      <c r="O323" s="1277"/>
      <c r="P323" s="1277"/>
      <c r="Q323" s="1277"/>
      <c r="R323" s="1277"/>
      <c r="S323" s="1277"/>
      <c r="T323" s="1277"/>
      <c r="U323" s="1277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</row>
    <row r="324" spans="1:31" s="43" customFormat="1" ht="10.5" hidden="1" customHeight="1" x14ac:dyDescent="0.2">
      <c r="A324" s="1346" t="s">
        <v>273</v>
      </c>
      <c r="B324" s="1346"/>
      <c r="C324" s="1346"/>
      <c r="D324" s="1346"/>
      <c r="E324" s="1346"/>
      <c r="F324" s="1346"/>
      <c r="G324" s="1346"/>
      <c r="H324" s="1346"/>
      <c r="I324" s="1346"/>
      <c r="J324" s="1346"/>
      <c r="K324" s="1346"/>
      <c r="L324" s="1346"/>
      <c r="M324" s="1346"/>
      <c r="N324" s="1346"/>
      <c r="O324" s="1346"/>
      <c r="P324" s="1346"/>
      <c r="Q324" s="1346"/>
      <c r="R324" s="1346"/>
      <c r="S324" s="1346"/>
      <c r="T324" s="1346"/>
      <c r="U324" s="1346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</row>
    <row r="325" spans="1:31" s="43" customFormat="1" ht="10.5" hidden="1" customHeight="1" x14ac:dyDescent="0.2">
      <c r="A325" s="1346" t="s">
        <v>272</v>
      </c>
      <c r="B325" s="1346"/>
      <c r="C325" s="1346"/>
      <c r="D325" s="1346"/>
      <c r="E325" s="1346"/>
      <c r="F325" s="1346"/>
      <c r="G325" s="1346"/>
      <c r="H325" s="1346"/>
      <c r="I325" s="1346"/>
      <c r="J325" s="1346"/>
      <c r="K325" s="1346"/>
      <c r="L325" s="1346"/>
      <c r="M325" s="1346"/>
      <c r="N325" s="1346"/>
      <c r="O325" s="1346"/>
      <c r="P325" s="1346"/>
      <c r="Q325" s="1346"/>
      <c r="R325" s="1346"/>
      <c r="S325" s="1346"/>
      <c r="T325" s="1346"/>
      <c r="U325" s="1346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</row>
    <row r="326" spans="1:31" s="43" customFormat="1" ht="10.5" customHeight="1" x14ac:dyDescent="0.2">
      <c r="A326" s="249"/>
      <c r="B326" s="250"/>
      <c r="C326" s="250"/>
      <c r="D326" s="250"/>
      <c r="E326" s="250"/>
      <c r="F326" s="250"/>
      <c r="G326" s="250"/>
      <c r="H326" s="250"/>
      <c r="I326" s="250"/>
      <c r="J326" s="250"/>
      <c r="K326" s="250"/>
      <c r="L326" s="250"/>
      <c r="M326" s="250"/>
      <c r="N326" s="250"/>
      <c r="O326" s="250"/>
      <c r="P326" s="250"/>
      <c r="Q326" s="250"/>
      <c r="R326" s="250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</row>
    <row r="327" spans="1:31" s="43" customFormat="1" ht="10.5" customHeight="1" x14ac:dyDescent="0.2">
      <c r="A327" s="249"/>
      <c r="B327" s="250"/>
      <c r="C327" s="250"/>
      <c r="D327" s="250"/>
      <c r="E327" s="250"/>
      <c r="F327" s="250"/>
      <c r="G327" s="250"/>
      <c r="H327" s="250"/>
      <c r="I327" s="250"/>
      <c r="J327" s="250"/>
      <c r="K327" s="250"/>
      <c r="L327" s="250"/>
      <c r="M327" s="250"/>
      <c r="N327" s="250"/>
      <c r="O327" s="250"/>
      <c r="P327" s="250"/>
      <c r="Q327" s="250"/>
      <c r="R327" s="250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</row>
    <row r="328" spans="1:31" s="43" customFormat="1" ht="10.5" customHeight="1" x14ac:dyDescent="0.2">
      <c r="A328" s="249"/>
      <c r="B328" s="250"/>
      <c r="C328" s="250"/>
      <c r="D328" s="250"/>
      <c r="E328" s="250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/>
      <c r="P328" s="250"/>
      <c r="Q328" s="250"/>
      <c r="R328" s="250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</row>
    <row r="329" spans="1:31" s="43" customFormat="1" ht="10.5" customHeight="1" x14ac:dyDescent="0.2">
      <c r="A329" s="249"/>
      <c r="B329" s="250"/>
      <c r="C329" s="250"/>
      <c r="D329" s="250"/>
      <c r="E329" s="250"/>
      <c r="F329" s="250"/>
      <c r="G329" s="250"/>
      <c r="H329" s="250"/>
      <c r="I329" s="250"/>
      <c r="J329" s="250"/>
      <c r="K329" s="250"/>
      <c r="L329" s="250"/>
      <c r="M329" s="250"/>
      <c r="N329" s="250"/>
      <c r="O329" s="250"/>
      <c r="P329" s="250"/>
      <c r="Q329" s="250"/>
      <c r="R329" s="250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</row>
    <row r="330" spans="1:31" s="43" customFormat="1" ht="10.5" customHeight="1" x14ac:dyDescent="0.2">
      <c r="A330" s="249"/>
      <c r="B330" s="250"/>
      <c r="C330" s="250"/>
      <c r="D330" s="250"/>
      <c r="E330" s="250"/>
      <c r="F330" s="250"/>
      <c r="G330" s="250"/>
      <c r="H330" s="250"/>
      <c r="I330" s="250"/>
      <c r="J330" s="250"/>
      <c r="K330" s="250"/>
      <c r="L330" s="250"/>
      <c r="M330" s="250"/>
      <c r="N330" s="250"/>
      <c r="O330" s="250"/>
      <c r="P330" s="250"/>
      <c r="Q330" s="250"/>
      <c r="R330" s="250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</row>
    <row r="331" spans="1:31" s="43" customFormat="1" ht="10.5" customHeight="1" x14ac:dyDescent="0.2">
      <c r="A331" s="249"/>
      <c r="B331" s="250"/>
      <c r="C331" s="250"/>
      <c r="D331" s="250"/>
      <c r="E331" s="250"/>
      <c r="F331" s="250"/>
      <c r="G331" s="250"/>
      <c r="H331" s="250"/>
      <c r="I331" s="250"/>
      <c r="J331" s="250"/>
      <c r="K331" s="250"/>
      <c r="L331" s="250"/>
      <c r="M331" s="250"/>
      <c r="N331" s="250"/>
      <c r="O331" s="250"/>
      <c r="P331" s="250"/>
      <c r="Q331" s="250"/>
      <c r="R331" s="250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</row>
    <row r="332" spans="1:31" s="43" customFormat="1" ht="10.5" customHeight="1" x14ac:dyDescent="0.2">
      <c r="A332" s="249"/>
      <c r="B332" s="250"/>
      <c r="C332" s="250"/>
      <c r="D332" s="250"/>
      <c r="E332" s="250"/>
      <c r="F332" s="250"/>
      <c r="G332" s="250"/>
      <c r="H332" s="250"/>
      <c r="I332" s="250"/>
      <c r="J332" s="250"/>
      <c r="K332" s="250"/>
      <c r="L332" s="250"/>
      <c r="M332" s="250"/>
      <c r="N332" s="250"/>
      <c r="O332" s="250"/>
      <c r="P332" s="250"/>
      <c r="Q332" s="250"/>
      <c r="R332" s="250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</row>
    <row r="333" spans="1:31" s="43" customFormat="1" ht="10.5" customHeight="1" x14ac:dyDescent="0.2">
      <c r="A333" s="249"/>
      <c r="B333" s="250"/>
      <c r="C333" s="250"/>
      <c r="D333" s="250"/>
      <c r="E333" s="250"/>
      <c r="F333" s="250"/>
      <c r="G333" s="250"/>
      <c r="H333" s="250"/>
      <c r="I333" s="250"/>
      <c r="J333" s="250"/>
      <c r="K333" s="250"/>
      <c r="L333" s="250"/>
      <c r="M333" s="250"/>
      <c r="N333" s="250"/>
      <c r="O333" s="250"/>
      <c r="P333" s="250"/>
      <c r="Q333" s="250"/>
      <c r="R333" s="250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</row>
    <row r="334" spans="1:31" s="43" customFormat="1" ht="10.5" customHeight="1" x14ac:dyDescent="0.2">
      <c r="A334" s="249"/>
      <c r="B334" s="250"/>
      <c r="C334" s="250"/>
      <c r="D334" s="250"/>
      <c r="E334" s="250"/>
      <c r="F334" s="250"/>
      <c r="G334" s="250"/>
      <c r="H334" s="250"/>
      <c r="I334" s="250"/>
      <c r="J334" s="250"/>
      <c r="K334" s="250"/>
      <c r="L334" s="250"/>
      <c r="M334" s="250"/>
      <c r="N334" s="250"/>
      <c r="O334" s="250"/>
      <c r="P334" s="250"/>
      <c r="Q334" s="250"/>
      <c r="R334" s="250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</row>
    <row r="335" spans="1:31" s="43" customFormat="1" ht="10.5" customHeight="1" x14ac:dyDescent="0.2">
      <c r="A335" s="249"/>
      <c r="B335" s="250"/>
      <c r="C335" s="250"/>
      <c r="D335" s="250"/>
      <c r="E335" s="250"/>
      <c r="F335" s="250"/>
      <c r="G335" s="250"/>
      <c r="H335" s="250"/>
      <c r="I335" s="250"/>
      <c r="J335" s="250"/>
      <c r="K335" s="250"/>
      <c r="L335" s="250"/>
      <c r="M335" s="250"/>
      <c r="N335" s="250"/>
      <c r="O335" s="250"/>
      <c r="P335" s="250"/>
      <c r="Q335" s="250"/>
      <c r="R335" s="250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</row>
    <row r="336" spans="1:31" s="43" customFormat="1" ht="10.5" customHeight="1" x14ac:dyDescent="0.2">
      <c r="A336" s="249"/>
      <c r="B336" s="250"/>
      <c r="C336" s="250"/>
      <c r="D336" s="250"/>
      <c r="E336" s="250"/>
      <c r="F336" s="250"/>
      <c r="G336" s="250"/>
      <c r="H336" s="250"/>
      <c r="I336" s="250"/>
      <c r="J336" s="250"/>
      <c r="K336" s="250"/>
      <c r="L336" s="250"/>
      <c r="M336" s="250"/>
      <c r="N336" s="250"/>
      <c r="O336" s="250"/>
      <c r="P336" s="250"/>
      <c r="Q336" s="250"/>
      <c r="R336" s="250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</row>
    <row r="337" spans="1:31" s="43" customFormat="1" ht="10.5" customHeight="1" x14ac:dyDescent="0.2">
      <c r="A337" s="249"/>
      <c r="B337" s="250"/>
      <c r="C337" s="250"/>
      <c r="D337" s="250"/>
      <c r="E337" s="250"/>
      <c r="F337" s="250"/>
      <c r="G337" s="250"/>
      <c r="H337" s="250"/>
      <c r="I337" s="250"/>
      <c r="J337" s="250"/>
      <c r="K337" s="250"/>
      <c r="L337" s="250"/>
      <c r="M337" s="250"/>
      <c r="N337" s="250"/>
      <c r="O337" s="250"/>
      <c r="P337" s="250"/>
      <c r="Q337" s="250"/>
      <c r="R337" s="250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</row>
    <row r="338" spans="1:31" s="43" customFormat="1" ht="10.5" customHeight="1" x14ac:dyDescent="0.2">
      <c r="A338" s="249"/>
      <c r="B338" s="250"/>
      <c r="C338" s="250"/>
      <c r="D338" s="250"/>
      <c r="E338" s="250"/>
      <c r="F338" s="250"/>
      <c r="G338" s="250"/>
      <c r="H338" s="250"/>
      <c r="I338" s="250"/>
      <c r="J338" s="250"/>
      <c r="K338" s="250"/>
      <c r="L338" s="250"/>
      <c r="M338" s="250"/>
      <c r="N338" s="250"/>
      <c r="O338" s="250"/>
      <c r="P338" s="250"/>
      <c r="Q338" s="250"/>
      <c r="R338" s="250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</row>
    <row r="339" spans="1:31" s="43" customFormat="1" ht="10.5" customHeight="1" x14ac:dyDescent="0.2">
      <c r="A339" s="249"/>
      <c r="B339" s="250"/>
      <c r="C339" s="250"/>
      <c r="D339" s="250"/>
      <c r="E339" s="250"/>
      <c r="F339" s="250"/>
      <c r="G339" s="250"/>
      <c r="H339" s="250"/>
      <c r="I339" s="250"/>
      <c r="J339" s="250"/>
      <c r="K339" s="250"/>
      <c r="L339" s="250"/>
      <c r="M339" s="250"/>
      <c r="N339" s="250"/>
      <c r="O339" s="250"/>
      <c r="P339" s="250"/>
      <c r="Q339" s="250"/>
      <c r="R339" s="250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</row>
    <row r="340" spans="1:31" s="43" customFormat="1" ht="10.5" customHeight="1" x14ac:dyDescent="0.2">
      <c r="A340" s="249"/>
      <c r="B340" s="250"/>
      <c r="C340" s="250"/>
      <c r="D340" s="250"/>
      <c r="E340" s="250"/>
      <c r="F340" s="250"/>
      <c r="G340" s="250"/>
      <c r="H340" s="250"/>
      <c r="I340" s="250"/>
      <c r="J340" s="250"/>
      <c r="K340" s="250"/>
      <c r="L340" s="250"/>
      <c r="M340" s="250"/>
      <c r="N340" s="250"/>
      <c r="O340" s="250"/>
      <c r="P340" s="250"/>
      <c r="Q340" s="250"/>
      <c r="R340" s="250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</row>
    <row r="341" spans="1:31" s="43" customFormat="1" ht="10.5" customHeight="1" x14ac:dyDescent="0.2">
      <c r="A341" s="249"/>
      <c r="B341" s="250"/>
      <c r="C341" s="250"/>
      <c r="D341" s="250"/>
      <c r="E341" s="250"/>
      <c r="F341" s="250"/>
      <c r="G341" s="250"/>
      <c r="H341" s="250"/>
      <c r="I341" s="250"/>
      <c r="J341" s="250"/>
      <c r="K341" s="250"/>
      <c r="L341" s="250"/>
      <c r="M341" s="250"/>
      <c r="N341" s="250"/>
      <c r="O341" s="250"/>
      <c r="P341" s="250"/>
      <c r="Q341" s="250"/>
      <c r="R341" s="250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</row>
    <row r="342" spans="1:31" s="43" customFormat="1" ht="10.5" customHeight="1" x14ac:dyDescent="0.2">
      <c r="A342" s="249"/>
      <c r="B342" s="250"/>
      <c r="C342" s="250"/>
      <c r="D342" s="250"/>
      <c r="E342" s="250"/>
      <c r="F342" s="250"/>
      <c r="G342" s="250"/>
      <c r="H342" s="250"/>
      <c r="I342" s="250"/>
      <c r="J342" s="250"/>
      <c r="K342" s="250"/>
      <c r="L342" s="250"/>
      <c r="M342" s="250"/>
      <c r="N342" s="250"/>
      <c r="O342" s="250"/>
      <c r="P342" s="250"/>
      <c r="Q342" s="250"/>
      <c r="R342" s="250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</row>
    <row r="343" spans="1:31" s="43" customFormat="1" ht="10.5" customHeight="1" x14ac:dyDescent="0.2">
      <c r="A343" s="249"/>
      <c r="B343" s="250"/>
      <c r="C343" s="250"/>
      <c r="D343" s="250"/>
      <c r="E343" s="250"/>
      <c r="F343" s="250"/>
      <c r="G343" s="250"/>
      <c r="H343" s="250"/>
      <c r="I343" s="250"/>
      <c r="J343" s="250"/>
      <c r="K343" s="250"/>
      <c r="L343" s="250"/>
      <c r="M343" s="250"/>
      <c r="N343" s="250"/>
      <c r="O343" s="250"/>
      <c r="P343" s="250"/>
      <c r="Q343" s="250"/>
      <c r="R343" s="250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</row>
    <row r="344" spans="1:31" s="43" customFormat="1" ht="10.5" customHeight="1" x14ac:dyDescent="0.2">
      <c r="A344" s="249"/>
      <c r="B344" s="250"/>
      <c r="C344" s="250"/>
      <c r="D344" s="250"/>
      <c r="E344" s="250"/>
      <c r="F344" s="250"/>
      <c r="G344" s="250"/>
      <c r="H344" s="250"/>
      <c r="I344" s="250"/>
      <c r="J344" s="250"/>
      <c r="K344" s="250"/>
      <c r="L344" s="250"/>
      <c r="M344" s="250"/>
      <c r="N344" s="250"/>
      <c r="O344" s="250"/>
      <c r="P344" s="250"/>
      <c r="Q344" s="250"/>
      <c r="R344" s="250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</row>
    <row r="345" spans="1:31" s="43" customFormat="1" ht="10.5" customHeight="1" x14ac:dyDescent="0.2">
      <c r="A345" s="249"/>
      <c r="B345" s="250"/>
      <c r="C345" s="250"/>
      <c r="D345" s="250"/>
      <c r="E345" s="250"/>
      <c r="F345" s="250"/>
      <c r="G345" s="250"/>
      <c r="H345" s="250"/>
      <c r="I345" s="250"/>
      <c r="J345" s="250"/>
      <c r="K345" s="250"/>
      <c r="L345" s="250"/>
      <c r="M345" s="250"/>
      <c r="N345" s="250"/>
      <c r="O345" s="250"/>
      <c r="P345" s="250"/>
      <c r="Q345" s="250"/>
      <c r="R345" s="250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</row>
    <row r="346" spans="1:31" s="43" customFormat="1" ht="10.5" customHeight="1" x14ac:dyDescent="0.2">
      <c r="A346" s="249"/>
      <c r="B346" s="250"/>
      <c r="C346" s="250"/>
      <c r="D346" s="250"/>
      <c r="E346" s="250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250"/>
      <c r="Q346" s="250"/>
      <c r="R346" s="250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</row>
    <row r="347" spans="1:31" s="43" customFormat="1" ht="10.5" customHeight="1" x14ac:dyDescent="0.2">
      <c r="A347" s="249"/>
      <c r="B347" s="250"/>
      <c r="C347" s="250"/>
      <c r="D347" s="250"/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50"/>
      <c r="Q347" s="250"/>
      <c r="R347" s="250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</row>
    <row r="348" spans="1:31" s="43" customFormat="1" ht="10.5" customHeight="1" x14ac:dyDescent="0.2">
      <c r="A348" s="249"/>
      <c r="B348" s="250"/>
      <c r="C348" s="250"/>
      <c r="D348" s="250"/>
      <c r="E348" s="250"/>
      <c r="F348" s="250"/>
      <c r="G348" s="250"/>
      <c r="H348" s="250"/>
      <c r="I348" s="250"/>
      <c r="J348" s="250"/>
      <c r="K348" s="250"/>
      <c r="L348" s="250"/>
      <c r="M348" s="250"/>
      <c r="N348" s="250"/>
      <c r="O348" s="250"/>
      <c r="P348" s="250"/>
      <c r="Q348" s="250"/>
      <c r="R348" s="250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</row>
    <row r="349" spans="1:31" s="43" customFormat="1" ht="10.5" customHeight="1" x14ac:dyDescent="0.2">
      <c r="A349" s="249"/>
      <c r="B349" s="250"/>
      <c r="C349" s="250"/>
      <c r="D349" s="250"/>
      <c r="E349" s="250"/>
      <c r="F349" s="250"/>
      <c r="G349" s="250"/>
      <c r="H349" s="250"/>
      <c r="I349" s="250"/>
      <c r="J349" s="250"/>
      <c r="K349" s="250"/>
      <c r="L349" s="250"/>
      <c r="M349" s="250"/>
      <c r="N349" s="250"/>
      <c r="O349" s="250"/>
      <c r="P349" s="250"/>
      <c r="Q349" s="250"/>
      <c r="R349" s="250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</row>
    <row r="350" spans="1:31" s="43" customFormat="1" ht="10.5" customHeight="1" x14ac:dyDescent="0.2">
      <c r="A350" s="249"/>
      <c r="B350" s="250"/>
      <c r="C350" s="250"/>
      <c r="D350" s="250"/>
      <c r="E350" s="250"/>
      <c r="F350" s="250"/>
      <c r="G350" s="250"/>
      <c r="H350" s="250"/>
      <c r="I350" s="250"/>
      <c r="J350" s="250"/>
      <c r="K350" s="250"/>
      <c r="L350" s="250"/>
      <c r="M350" s="250"/>
      <c r="N350" s="250"/>
      <c r="O350" s="250"/>
      <c r="P350" s="250"/>
      <c r="Q350" s="250"/>
      <c r="R350" s="250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</row>
    <row r="351" spans="1:31" s="43" customFormat="1" ht="10.5" customHeight="1" x14ac:dyDescent="0.2">
      <c r="A351" s="249"/>
      <c r="B351" s="250"/>
      <c r="C351" s="250"/>
      <c r="D351" s="250"/>
      <c r="E351" s="250"/>
      <c r="F351" s="250"/>
      <c r="G351" s="250"/>
      <c r="H351" s="250"/>
      <c r="I351" s="250"/>
      <c r="J351" s="250"/>
      <c r="K351" s="250"/>
      <c r="L351" s="250"/>
      <c r="M351" s="250"/>
      <c r="N351" s="250"/>
      <c r="O351" s="250"/>
      <c r="P351" s="250"/>
      <c r="Q351" s="250"/>
      <c r="R351" s="250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</row>
    <row r="352" spans="1:31" s="43" customFormat="1" ht="3.75" customHeight="1" x14ac:dyDescent="0.2">
      <c r="A352" s="249"/>
      <c r="B352" s="250"/>
      <c r="C352" s="250"/>
      <c r="D352" s="250"/>
      <c r="E352" s="250"/>
      <c r="F352" s="250"/>
      <c r="G352" s="250"/>
      <c r="H352" s="250"/>
      <c r="I352" s="250"/>
      <c r="J352" s="250"/>
      <c r="K352" s="250"/>
      <c r="L352" s="250"/>
      <c r="M352" s="250"/>
      <c r="N352" s="250"/>
      <c r="O352" s="250"/>
      <c r="P352" s="250"/>
      <c r="Q352" s="250"/>
      <c r="R352" s="250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</row>
    <row r="353" spans="1:31" s="255" customFormat="1" ht="23.25" customHeight="1" x14ac:dyDescent="0.2">
      <c r="A353" s="1268" t="s">
        <v>336</v>
      </c>
      <c r="B353" s="1269"/>
      <c r="C353" s="1269"/>
      <c r="D353" s="1269"/>
      <c r="E353" s="1269"/>
      <c r="F353" s="1269"/>
      <c r="G353" s="1269"/>
      <c r="H353" s="1269"/>
      <c r="I353" s="1269"/>
      <c r="J353" s="1269"/>
      <c r="K353" s="1269"/>
      <c r="L353" s="1269"/>
      <c r="M353" s="1269"/>
      <c r="N353" s="1269"/>
      <c r="O353" s="1269"/>
      <c r="P353" s="1269"/>
      <c r="Q353" s="1269"/>
      <c r="R353" s="1269"/>
      <c r="S353" s="1269"/>
      <c r="T353" s="1269"/>
      <c r="U353" s="1270"/>
    </row>
    <row r="354" spans="1:31" ht="5.0999999999999996" customHeight="1" thickBot="1" x14ac:dyDescent="0.2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</row>
    <row r="355" spans="1:31" ht="30.75" customHeight="1" x14ac:dyDescent="0.2">
      <c r="A355" s="1286" t="s">
        <v>163</v>
      </c>
      <c r="B355" s="1264" t="s">
        <v>49</v>
      </c>
      <c r="C355" s="1265"/>
      <c r="D355" s="1260" t="s">
        <v>174</v>
      </c>
      <c r="E355" s="1262" t="s">
        <v>184</v>
      </c>
      <c r="F355" s="1258" t="s">
        <v>176</v>
      </c>
      <c r="G355" s="1258" t="s">
        <v>177</v>
      </c>
      <c r="H355" s="1258" t="s">
        <v>178</v>
      </c>
      <c r="I355" s="1258" t="s">
        <v>185</v>
      </c>
      <c r="J355" s="1258" t="s">
        <v>161</v>
      </c>
      <c r="K355" s="1258"/>
      <c r="L355" s="1342"/>
      <c r="M355" s="1271" t="s">
        <v>183</v>
      </c>
      <c r="N355" s="1272"/>
      <c r="O355" s="1273" t="s">
        <v>155</v>
      </c>
      <c r="P355" s="1280" t="s">
        <v>175</v>
      </c>
      <c r="Q355" s="1281"/>
      <c r="R355" s="1304" t="s">
        <v>182</v>
      </c>
      <c r="S355" s="1275" t="s">
        <v>164</v>
      </c>
      <c r="T355" s="1276"/>
      <c r="U355" s="1278" t="s">
        <v>331</v>
      </c>
    </row>
    <row r="356" spans="1:31" ht="33" customHeight="1" x14ac:dyDescent="0.2">
      <c r="A356" s="1287"/>
      <c r="B356" s="803" t="s">
        <v>172</v>
      </c>
      <c r="C356" s="802" t="s">
        <v>154</v>
      </c>
      <c r="D356" s="1261"/>
      <c r="E356" s="1263"/>
      <c r="F356" s="1259"/>
      <c r="G356" s="1259"/>
      <c r="H356" s="1259"/>
      <c r="I356" s="1259"/>
      <c r="J356" s="413" t="s">
        <v>179</v>
      </c>
      <c r="K356" s="413" t="s">
        <v>180</v>
      </c>
      <c r="L356" s="899" t="s">
        <v>181</v>
      </c>
      <c r="M356" s="887" t="s">
        <v>172</v>
      </c>
      <c r="N356" s="830" t="s">
        <v>154</v>
      </c>
      <c r="O356" s="1274"/>
      <c r="P356" s="900" t="s">
        <v>172</v>
      </c>
      <c r="Q356" s="901" t="s">
        <v>154</v>
      </c>
      <c r="R356" s="1305"/>
      <c r="S356" s="398" t="s">
        <v>173</v>
      </c>
      <c r="T356" s="815" t="s">
        <v>154</v>
      </c>
      <c r="U356" s="1279"/>
    </row>
    <row r="357" spans="1:31" ht="12.75" customHeight="1" thickBot="1" x14ac:dyDescent="0.25">
      <c r="A357" s="1288"/>
      <c r="B357" s="506" t="s">
        <v>82</v>
      </c>
      <c r="C357" s="507" t="s">
        <v>165</v>
      </c>
      <c r="D357" s="523" t="s">
        <v>166</v>
      </c>
      <c r="E357" s="842" t="s">
        <v>87</v>
      </c>
      <c r="F357" s="509" t="s">
        <v>79</v>
      </c>
      <c r="G357" s="509" t="s">
        <v>80</v>
      </c>
      <c r="H357" s="509" t="s">
        <v>153</v>
      </c>
      <c r="I357" s="509" t="s">
        <v>160</v>
      </c>
      <c r="J357" s="509" t="s">
        <v>162</v>
      </c>
      <c r="K357" s="509" t="s">
        <v>83</v>
      </c>
      <c r="L357" s="532" t="s">
        <v>186</v>
      </c>
      <c r="M357" s="863" t="s">
        <v>187</v>
      </c>
      <c r="N357" s="845" t="s">
        <v>81</v>
      </c>
      <c r="O357" s="841" t="s">
        <v>188</v>
      </c>
      <c r="P357" s="848" t="s">
        <v>85</v>
      </c>
      <c r="Q357" s="849" t="s">
        <v>189</v>
      </c>
      <c r="R357" s="852" t="s">
        <v>190</v>
      </c>
      <c r="S357" s="854" t="s">
        <v>191</v>
      </c>
      <c r="T357" s="855" t="s">
        <v>192</v>
      </c>
      <c r="U357" s="839" t="s">
        <v>193</v>
      </c>
    </row>
    <row r="358" spans="1:31" ht="21.75" customHeight="1" thickBot="1" x14ac:dyDescent="0.25">
      <c r="A358" s="1081" t="s">
        <v>170</v>
      </c>
      <c r="B358" s="1082">
        <f t="shared" ref="B358:U358" si="23">SUM(B359:B362)</f>
        <v>2065</v>
      </c>
      <c r="C358" s="1083">
        <f t="shared" si="23"/>
        <v>16812</v>
      </c>
      <c r="D358" s="482">
        <f t="shared" si="23"/>
        <v>18877</v>
      </c>
      <c r="E358" s="1084">
        <f t="shared" si="23"/>
        <v>137</v>
      </c>
      <c r="F358" s="1085">
        <f t="shared" si="23"/>
        <v>88</v>
      </c>
      <c r="G358" s="1085">
        <f t="shared" si="23"/>
        <v>10</v>
      </c>
      <c r="H358" s="1085">
        <f t="shared" si="23"/>
        <v>0</v>
      </c>
      <c r="I358" s="1085">
        <f t="shared" si="23"/>
        <v>33</v>
      </c>
      <c r="J358" s="1085">
        <f t="shared" si="23"/>
        <v>138</v>
      </c>
      <c r="K358" s="1085">
        <f t="shared" si="23"/>
        <v>32</v>
      </c>
      <c r="L358" s="996">
        <f t="shared" si="23"/>
        <v>16</v>
      </c>
      <c r="M358" s="1086">
        <f t="shared" si="23"/>
        <v>454</v>
      </c>
      <c r="N358" s="1087">
        <f t="shared" si="23"/>
        <v>50</v>
      </c>
      <c r="O358" s="1083">
        <f t="shared" si="23"/>
        <v>504</v>
      </c>
      <c r="P358" s="1088">
        <f t="shared" si="23"/>
        <v>1</v>
      </c>
      <c r="Q358" s="1089">
        <f t="shared" si="23"/>
        <v>126</v>
      </c>
      <c r="R358" s="1003">
        <f t="shared" si="23"/>
        <v>127</v>
      </c>
      <c r="S358" s="1090">
        <f t="shared" si="23"/>
        <v>1610</v>
      </c>
      <c r="T358" s="1091">
        <f t="shared" si="23"/>
        <v>16636</v>
      </c>
      <c r="U358" s="994">
        <f t="shared" si="23"/>
        <v>18246</v>
      </c>
    </row>
    <row r="359" spans="1:31" s="251" customFormat="1" ht="18" customHeight="1" x14ac:dyDescent="0.2">
      <c r="A359" s="1066" t="s">
        <v>265</v>
      </c>
      <c r="B359" s="1067">
        <v>561</v>
      </c>
      <c r="C359" s="1068">
        <v>4211</v>
      </c>
      <c r="D359" s="1069">
        <f>SUM(B359:C359)</f>
        <v>4772</v>
      </c>
      <c r="E359" s="1070">
        <v>39</v>
      </c>
      <c r="F359" s="1071">
        <v>11</v>
      </c>
      <c r="G359" s="1071">
        <v>3</v>
      </c>
      <c r="H359" s="1071">
        <v>0</v>
      </c>
      <c r="I359" s="1071">
        <v>3</v>
      </c>
      <c r="J359" s="1071">
        <v>25</v>
      </c>
      <c r="K359" s="1071">
        <v>1</v>
      </c>
      <c r="L359" s="1072">
        <v>5</v>
      </c>
      <c r="M359" s="1073">
        <f>SUM(E359:L359)</f>
        <v>87</v>
      </c>
      <c r="N359" s="1074">
        <v>3</v>
      </c>
      <c r="O359" s="1069">
        <f>SUM(M359:N359)</f>
        <v>90</v>
      </c>
      <c r="P359" s="1075">
        <v>0</v>
      </c>
      <c r="Q359" s="1076">
        <v>21</v>
      </c>
      <c r="R359" s="1077">
        <f>SUM(P359:Q359)</f>
        <v>21</v>
      </c>
      <c r="S359" s="1078">
        <f t="shared" ref="S359:T362" si="24">+B359-M359-P359</f>
        <v>474</v>
      </c>
      <c r="T359" s="1079">
        <f t="shared" si="24"/>
        <v>4187</v>
      </c>
      <c r="U359" s="1080">
        <f>+S359+T359</f>
        <v>4661</v>
      </c>
      <c r="V359" s="252"/>
      <c r="W359" s="252"/>
      <c r="X359" s="252"/>
      <c r="Y359" s="252"/>
      <c r="Z359" s="252"/>
      <c r="AA359" s="252"/>
      <c r="AB359" s="252"/>
      <c r="AC359" s="252"/>
      <c r="AD359" s="252"/>
      <c r="AE359" s="252"/>
    </row>
    <row r="360" spans="1:31" s="251" customFormat="1" ht="18" customHeight="1" x14ac:dyDescent="0.2">
      <c r="A360" s="927" t="s">
        <v>266</v>
      </c>
      <c r="B360" s="907">
        <v>479</v>
      </c>
      <c r="C360" s="410">
        <v>3895</v>
      </c>
      <c r="D360" s="908">
        <f>SUM(B360:C360)</f>
        <v>4374</v>
      </c>
      <c r="E360" s="905">
        <v>39</v>
      </c>
      <c r="F360" s="420">
        <v>27</v>
      </c>
      <c r="G360" s="420">
        <v>2</v>
      </c>
      <c r="H360" s="420">
        <v>0</v>
      </c>
      <c r="I360" s="420">
        <v>14</v>
      </c>
      <c r="J360" s="420">
        <v>43</v>
      </c>
      <c r="K360" s="420">
        <v>1</v>
      </c>
      <c r="L360" s="421">
        <v>6</v>
      </c>
      <c r="M360" s="409">
        <f>SUM(E360:L360)</f>
        <v>132</v>
      </c>
      <c r="N360" s="911">
        <v>4</v>
      </c>
      <c r="O360" s="908">
        <f>SUM(M360:N360)</f>
        <v>136</v>
      </c>
      <c r="P360" s="915">
        <v>0</v>
      </c>
      <c r="Q360" s="932">
        <v>5</v>
      </c>
      <c r="R360" s="918">
        <f>SUM(P360:Q360)</f>
        <v>5</v>
      </c>
      <c r="S360" s="936">
        <f t="shared" si="24"/>
        <v>347</v>
      </c>
      <c r="T360" s="937">
        <f t="shared" si="24"/>
        <v>3886</v>
      </c>
      <c r="U360" s="929">
        <f>+S360+T360</f>
        <v>4233</v>
      </c>
      <c r="V360" s="252"/>
      <c r="W360" s="252"/>
      <c r="X360" s="252"/>
      <c r="Y360" s="252"/>
      <c r="Z360" s="252"/>
      <c r="AA360" s="252"/>
      <c r="AB360" s="252"/>
      <c r="AC360" s="252"/>
      <c r="AD360" s="252"/>
      <c r="AE360" s="252"/>
    </row>
    <row r="361" spans="1:31" s="251" customFormat="1" ht="18" customHeight="1" x14ac:dyDescent="0.2">
      <c r="A361" s="927" t="s">
        <v>267</v>
      </c>
      <c r="B361" s="907">
        <v>565</v>
      </c>
      <c r="C361" s="410">
        <v>4366</v>
      </c>
      <c r="D361" s="908">
        <f>SUM(B361:C361)</f>
        <v>4931</v>
      </c>
      <c r="E361" s="905">
        <v>14</v>
      </c>
      <c r="F361" s="420">
        <v>28</v>
      </c>
      <c r="G361" s="420">
        <v>3</v>
      </c>
      <c r="H361" s="420">
        <v>0</v>
      </c>
      <c r="I361" s="420">
        <v>8</v>
      </c>
      <c r="J361" s="420">
        <v>34</v>
      </c>
      <c r="K361" s="420">
        <v>13</v>
      </c>
      <c r="L361" s="421">
        <v>4</v>
      </c>
      <c r="M361" s="409">
        <f>SUM(E361:L361)</f>
        <v>104</v>
      </c>
      <c r="N361" s="911">
        <v>33</v>
      </c>
      <c r="O361" s="908">
        <f>SUM(M361:N361)</f>
        <v>137</v>
      </c>
      <c r="P361" s="915">
        <v>0</v>
      </c>
      <c r="Q361" s="932">
        <v>95</v>
      </c>
      <c r="R361" s="918">
        <f>SUM(P361:Q361)</f>
        <v>95</v>
      </c>
      <c r="S361" s="936">
        <f t="shared" si="24"/>
        <v>461</v>
      </c>
      <c r="T361" s="937">
        <f t="shared" si="24"/>
        <v>4238</v>
      </c>
      <c r="U361" s="929">
        <f>+S361+T361</f>
        <v>4699</v>
      </c>
      <c r="V361" s="252"/>
      <c r="W361" s="252"/>
      <c r="X361" s="252"/>
      <c r="Y361" s="252"/>
      <c r="Z361" s="252"/>
      <c r="AA361" s="252"/>
      <c r="AB361" s="252"/>
      <c r="AC361" s="252"/>
      <c r="AD361" s="252"/>
      <c r="AE361" s="252"/>
    </row>
    <row r="362" spans="1:31" s="251" customFormat="1" ht="18" customHeight="1" x14ac:dyDescent="0.2">
      <c r="A362" s="927" t="s">
        <v>268</v>
      </c>
      <c r="B362" s="907">
        <v>460</v>
      </c>
      <c r="C362" s="410">
        <v>4340</v>
      </c>
      <c r="D362" s="908">
        <f>SUM(B362:C362)</f>
        <v>4800</v>
      </c>
      <c r="E362" s="905">
        <v>45</v>
      </c>
      <c r="F362" s="420">
        <v>22</v>
      </c>
      <c r="G362" s="420">
        <v>2</v>
      </c>
      <c r="H362" s="420">
        <v>0</v>
      </c>
      <c r="I362" s="420">
        <v>8</v>
      </c>
      <c r="J362" s="420">
        <v>36</v>
      </c>
      <c r="K362" s="420">
        <v>17</v>
      </c>
      <c r="L362" s="421">
        <v>1</v>
      </c>
      <c r="M362" s="409">
        <f>SUM(E362:L362)</f>
        <v>131</v>
      </c>
      <c r="N362" s="911">
        <v>10</v>
      </c>
      <c r="O362" s="908">
        <f>SUM(M362:N362)</f>
        <v>141</v>
      </c>
      <c r="P362" s="915">
        <v>1</v>
      </c>
      <c r="Q362" s="932">
        <v>5</v>
      </c>
      <c r="R362" s="918">
        <f>SUM(P362:Q362)</f>
        <v>6</v>
      </c>
      <c r="S362" s="936">
        <f t="shared" si="24"/>
        <v>328</v>
      </c>
      <c r="T362" s="937">
        <f t="shared" si="24"/>
        <v>4325</v>
      </c>
      <c r="U362" s="929">
        <f>+S362+T362</f>
        <v>4653</v>
      </c>
      <c r="V362" s="252"/>
      <c r="W362" s="252"/>
      <c r="X362" s="252"/>
      <c r="Y362" s="252"/>
      <c r="Z362" s="252"/>
      <c r="AA362" s="252"/>
      <c r="AB362" s="252"/>
      <c r="AC362" s="252"/>
      <c r="AD362" s="252"/>
      <c r="AE362" s="252"/>
    </row>
    <row r="363" spans="1:31" s="251" customFormat="1" ht="18" customHeight="1" x14ac:dyDescent="0.2">
      <c r="A363" s="1277" t="s">
        <v>344</v>
      </c>
      <c r="B363" s="1277"/>
      <c r="C363" s="1277"/>
      <c r="D363" s="1277"/>
      <c r="E363" s="1277"/>
      <c r="F363" s="1277"/>
      <c r="G363" s="1277"/>
      <c r="H363" s="1277"/>
      <c r="I363" s="1277"/>
      <c r="J363" s="1277"/>
      <c r="K363" s="1277"/>
      <c r="L363" s="1277"/>
      <c r="M363" s="1277"/>
      <c r="N363" s="1277"/>
      <c r="O363" s="1277"/>
      <c r="P363" s="1277"/>
      <c r="Q363" s="1277"/>
      <c r="R363" s="1277"/>
      <c r="S363" s="1277"/>
      <c r="T363" s="1277"/>
      <c r="U363" s="1277"/>
      <c r="V363" s="252"/>
      <c r="W363" s="252"/>
      <c r="X363" s="252"/>
      <c r="Y363" s="252"/>
      <c r="Z363" s="252"/>
      <c r="AA363" s="252"/>
      <c r="AB363" s="252"/>
      <c r="AC363" s="252"/>
      <c r="AD363" s="252"/>
      <c r="AE363" s="252"/>
    </row>
    <row r="364" spans="1:31" s="251" customFormat="1" ht="18" customHeight="1" x14ac:dyDescent="0.2">
      <c r="A364" s="1206"/>
      <c r="B364" s="1206"/>
      <c r="C364" s="1206"/>
      <c r="D364" s="1206"/>
      <c r="E364" s="1206"/>
      <c r="F364" s="1206"/>
      <c r="G364" s="1206"/>
      <c r="H364" s="1206"/>
      <c r="I364" s="1206"/>
      <c r="J364" s="1206"/>
      <c r="K364" s="1206"/>
      <c r="L364" s="1206"/>
      <c r="M364" s="1206"/>
      <c r="N364" s="1206"/>
      <c r="O364" s="1206"/>
      <c r="P364" s="1206"/>
      <c r="Q364" s="1206"/>
      <c r="R364" s="1206"/>
      <c r="S364" s="1206"/>
      <c r="T364" s="1206"/>
      <c r="U364" s="1206"/>
      <c r="V364" s="252"/>
      <c r="W364" s="252"/>
      <c r="X364" s="252"/>
      <c r="Y364" s="252"/>
      <c r="Z364" s="252"/>
      <c r="AA364" s="252"/>
      <c r="AB364" s="252"/>
      <c r="AC364" s="252"/>
      <c r="AD364" s="252"/>
      <c r="AE364" s="252"/>
    </row>
    <row r="365" spans="1:31" s="251" customFormat="1" ht="18" customHeight="1" x14ac:dyDescent="0.2">
      <c r="A365" s="1206"/>
      <c r="B365" s="1206"/>
      <c r="C365" s="1206"/>
      <c r="D365" s="1206"/>
      <c r="E365" s="1206"/>
      <c r="F365" s="1206"/>
      <c r="G365" s="1206"/>
      <c r="H365" s="1206"/>
      <c r="I365" s="1206"/>
      <c r="J365" s="1206"/>
      <c r="K365" s="1206"/>
      <c r="L365" s="1206"/>
      <c r="M365" s="1206"/>
      <c r="N365" s="1206"/>
      <c r="O365" s="1206"/>
      <c r="P365" s="1206"/>
      <c r="Q365" s="1206"/>
      <c r="R365" s="1206"/>
      <c r="S365" s="1206"/>
      <c r="T365" s="1206"/>
      <c r="U365" s="1206"/>
      <c r="V365" s="252"/>
      <c r="W365" s="252"/>
      <c r="X365" s="252"/>
      <c r="Y365" s="252"/>
      <c r="Z365" s="252"/>
      <c r="AA365" s="252"/>
      <c r="AB365" s="252"/>
      <c r="AC365" s="252"/>
      <c r="AD365" s="252"/>
      <c r="AE365" s="252"/>
    </row>
    <row r="366" spans="1:31" s="251" customFormat="1" ht="18" customHeight="1" x14ac:dyDescent="0.2">
      <c r="A366" s="1206"/>
      <c r="B366" s="1206"/>
      <c r="C366" s="1206"/>
      <c r="D366" s="1206"/>
      <c r="E366" s="1206"/>
      <c r="F366" s="1206"/>
      <c r="G366" s="1206"/>
      <c r="H366" s="1206"/>
      <c r="I366" s="1206"/>
      <c r="J366" s="1206"/>
      <c r="K366" s="1206"/>
      <c r="L366" s="1206"/>
      <c r="M366" s="1206"/>
      <c r="N366" s="1206"/>
      <c r="O366" s="1206"/>
      <c r="P366" s="1206"/>
      <c r="Q366" s="1206"/>
      <c r="R366" s="1206"/>
      <c r="S366" s="1206"/>
      <c r="T366" s="1206"/>
      <c r="U366" s="1206"/>
      <c r="V366" s="252"/>
      <c r="W366" s="252"/>
      <c r="X366" s="252"/>
      <c r="Y366" s="252"/>
      <c r="Z366" s="252"/>
      <c r="AA366" s="252"/>
      <c r="AB366" s="252"/>
      <c r="AC366" s="252"/>
      <c r="AD366" s="252"/>
      <c r="AE366" s="252"/>
    </row>
    <row r="367" spans="1:31" s="251" customFormat="1" ht="18" customHeight="1" x14ac:dyDescent="0.2">
      <c r="A367" s="353"/>
      <c r="B367" s="353"/>
      <c r="C367" s="353"/>
      <c r="D367" s="353"/>
      <c r="E367" s="353"/>
      <c r="F367" s="353"/>
      <c r="G367" s="353"/>
      <c r="H367" s="353"/>
      <c r="I367" s="353"/>
      <c r="J367" s="353"/>
      <c r="K367" s="353"/>
      <c r="L367" s="353"/>
      <c r="M367" s="353"/>
      <c r="N367" s="353"/>
      <c r="O367" s="353"/>
      <c r="P367" s="353"/>
      <c r="Q367" s="353"/>
      <c r="R367" s="353"/>
      <c r="S367" s="353"/>
      <c r="T367" s="353"/>
      <c r="U367" s="353"/>
      <c r="V367" s="252"/>
      <c r="W367" s="252"/>
      <c r="X367" s="252"/>
      <c r="Y367" s="252"/>
      <c r="Z367" s="252"/>
      <c r="AA367" s="252"/>
      <c r="AB367" s="252"/>
      <c r="AC367" s="252"/>
      <c r="AD367" s="252"/>
      <c r="AE367" s="252"/>
    </row>
    <row r="368" spans="1:31" s="251" customFormat="1" ht="18" customHeight="1" x14ac:dyDescent="0.2">
      <c r="A368" s="353"/>
      <c r="B368" s="353"/>
      <c r="C368" s="353"/>
      <c r="D368" s="353"/>
      <c r="E368" s="353"/>
      <c r="F368" s="353"/>
      <c r="G368" s="353"/>
      <c r="H368" s="353"/>
      <c r="I368" s="353"/>
      <c r="J368" s="353"/>
      <c r="K368" s="353"/>
      <c r="L368" s="353"/>
      <c r="M368" s="353"/>
      <c r="N368" s="353"/>
      <c r="O368" s="353"/>
      <c r="P368" s="353"/>
      <c r="Q368" s="353"/>
      <c r="R368" s="353"/>
      <c r="S368" s="353"/>
      <c r="T368" s="353"/>
      <c r="U368" s="353"/>
      <c r="V368" s="252"/>
      <c r="W368" s="252"/>
      <c r="X368" s="252"/>
      <c r="Y368" s="252"/>
      <c r="Z368" s="252"/>
      <c r="AA368" s="252"/>
      <c r="AB368" s="252"/>
      <c r="AC368" s="252"/>
      <c r="AD368" s="252"/>
      <c r="AE368" s="252"/>
    </row>
    <row r="369" spans="1:31" s="251" customFormat="1" ht="18" customHeight="1" x14ac:dyDescent="0.2">
      <c r="A369" s="353"/>
      <c r="B369" s="353"/>
      <c r="C369" s="353"/>
      <c r="D369" s="353"/>
      <c r="E369" s="353"/>
      <c r="F369" s="353"/>
      <c r="G369" s="353"/>
      <c r="H369" s="353"/>
      <c r="I369" s="353"/>
      <c r="J369" s="353"/>
      <c r="K369" s="353"/>
      <c r="L369" s="353"/>
      <c r="M369" s="353"/>
      <c r="N369" s="353"/>
      <c r="O369" s="353"/>
      <c r="P369" s="353"/>
      <c r="Q369" s="353"/>
      <c r="R369" s="353"/>
      <c r="S369" s="353"/>
      <c r="T369" s="353"/>
      <c r="U369" s="353"/>
      <c r="V369" s="252"/>
      <c r="W369" s="252"/>
      <c r="X369" s="252"/>
      <c r="Y369" s="252"/>
      <c r="Z369" s="252"/>
      <c r="AA369" s="252"/>
      <c r="AB369" s="252"/>
      <c r="AC369" s="252"/>
      <c r="AD369" s="252"/>
      <c r="AE369" s="252"/>
    </row>
    <row r="370" spans="1:31" s="251" customFormat="1" ht="18" customHeight="1" x14ac:dyDescent="0.2">
      <c r="A370" s="353"/>
      <c r="B370" s="353"/>
      <c r="C370" s="353"/>
      <c r="D370" s="353"/>
      <c r="E370" s="353"/>
      <c r="F370" s="353"/>
      <c r="G370" s="353"/>
      <c r="H370" s="353"/>
      <c r="I370" s="353"/>
      <c r="J370" s="353"/>
      <c r="K370" s="353"/>
      <c r="L370" s="353"/>
      <c r="M370" s="353"/>
      <c r="N370" s="353"/>
      <c r="O370" s="353"/>
      <c r="P370" s="353"/>
      <c r="Q370" s="353"/>
      <c r="R370" s="353"/>
      <c r="S370" s="353"/>
      <c r="T370" s="353"/>
      <c r="U370" s="353"/>
      <c r="V370" s="252"/>
      <c r="W370" s="252"/>
      <c r="X370" s="252"/>
      <c r="Y370" s="252"/>
      <c r="Z370" s="252"/>
      <c r="AA370" s="252"/>
      <c r="AB370" s="252"/>
      <c r="AC370" s="252"/>
      <c r="AD370" s="252"/>
      <c r="AE370" s="252"/>
    </row>
    <row r="371" spans="1:31" s="251" customFormat="1" ht="18" customHeight="1" x14ac:dyDescent="0.2">
      <c r="A371" s="353"/>
      <c r="B371" s="353"/>
      <c r="C371" s="353"/>
      <c r="D371" s="353"/>
      <c r="E371" s="353"/>
      <c r="F371" s="353"/>
      <c r="G371" s="353"/>
      <c r="H371" s="353"/>
      <c r="I371" s="353"/>
      <c r="J371" s="353"/>
      <c r="K371" s="353"/>
      <c r="L371" s="353"/>
      <c r="M371" s="353"/>
      <c r="N371" s="353"/>
      <c r="O371" s="353"/>
      <c r="P371" s="353"/>
      <c r="Q371" s="353"/>
      <c r="R371" s="353"/>
      <c r="S371" s="353"/>
      <c r="T371" s="353"/>
      <c r="U371" s="353"/>
      <c r="V371" s="252"/>
      <c r="W371" s="252"/>
      <c r="X371" s="252"/>
      <c r="Y371" s="252"/>
      <c r="Z371" s="252"/>
      <c r="AA371" s="252"/>
      <c r="AB371" s="252"/>
      <c r="AC371" s="252"/>
      <c r="AD371" s="252"/>
      <c r="AE371" s="252"/>
    </row>
    <row r="372" spans="1:31" s="251" customFormat="1" ht="18" customHeight="1" x14ac:dyDescent="0.2">
      <c r="A372" s="353"/>
      <c r="B372" s="353"/>
      <c r="C372" s="353"/>
      <c r="D372" s="353"/>
      <c r="E372" s="353"/>
      <c r="F372" s="353"/>
      <c r="G372" s="353"/>
      <c r="H372" s="353"/>
      <c r="I372" s="353"/>
      <c r="J372" s="353"/>
      <c r="K372" s="353"/>
      <c r="L372" s="353"/>
      <c r="M372" s="353"/>
      <c r="N372" s="353"/>
      <c r="O372" s="353"/>
      <c r="P372" s="353"/>
      <c r="Q372" s="353"/>
      <c r="R372" s="353"/>
      <c r="S372" s="353"/>
      <c r="T372" s="353"/>
      <c r="U372" s="353"/>
      <c r="V372" s="252"/>
      <c r="W372" s="252"/>
      <c r="X372" s="252"/>
      <c r="Y372" s="252"/>
      <c r="Z372" s="252"/>
      <c r="AA372" s="252"/>
      <c r="AB372" s="252"/>
      <c r="AC372" s="252"/>
      <c r="AD372" s="252"/>
      <c r="AE372" s="252"/>
    </row>
    <row r="373" spans="1:31" s="251" customFormat="1" ht="18" customHeight="1" x14ac:dyDescent="0.2">
      <c r="A373" s="353"/>
      <c r="B373" s="353"/>
      <c r="C373" s="353"/>
      <c r="D373" s="353"/>
      <c r="E373" s="353"/>
      <c r="F373" s="353"/>
      <c r="G373" s="353"/>
      <c r="H373" s="353"/>
      <c r="I373" s="353"/>
      <c r="J373" s="353"/>
      <c r="K373" s="353"/>
      <c r="L373" s="353"/>
      <c r="M373" s="353"/>
      <c r="N373" s="353"/>
      <c r="O373" s="353"/>
      <c r="P373" s="353"/>
      <c r="Q373" s="353"/>
      <c r="R373" s="353"/>
      <c r="S373" s="353"/>
      <c r="T373" s="353"/>
      <c r="U373" s="353"/>
      <c r="V373" s="252"/>
      <c r="W373" s="252"/>
      <c r="X373" s="252"/>
      <c r="Y373" s="252"/>
      <c r="Z373" s="252"/>
      <c r="AA373" s="252"/>
      <c r="AB373" s="252"/>
      <c r="AC373" s="252"/>
      <c r="AD373" s="252"/>
      <c r="AE373" s="252"/>
    </row>
    <row r="374" spans="1:31" s="251" customFormat="1" ht="18" customHeight="1" x14ac:dyDescent="0.2">
      <c r="A374" s="353"/>
      <c r="B374" s="353"/>
      <c r="C374" s="353"/>
      <c r="D374" s="353"/>
      <c r="E374" s="353"/>
      <c r="F374" s="353"/>
      <c r="G374" s="353"/>
      <c r="H374" s="353"/>
      <c r="I374" s="353"/>
      <c r="J374" s="353"/>
      <c r="K374" s="353"/>
      <c r="L374" s="353"/>
      <c r="M374" s="353"/>
      <c r="N374" s="353"/>
      <c r="O374" s="353"/>
      <c r="P374" s="353"/>
      <c r="Q374" s="353"/>
      <c r="R374" s="353"/>
      <c r="S374" s="353"/>
      <c r="T374" s="353"/>
      <c r="U374" s="353"/>
      <c r="V374" s="252"/>
      <c r="W374" s="252"/>
      <c r="X374" s="252"/>
      <c r="Y374" s="252"/>
      <c r="Z374" s="252"/>
      <c r="AA374" s="252"/>
      <c r="AB374" s="252"/>
      <c r="AC374" s="252"/>
      <c r="AD374" s="252"/>
      <c r="AE374" s="252"/>
    </row>
    <row r="375" spans="1:31" s="251" customFormat="1" ht="18" customHeight="1" x14ac:dyDescent="0.2">
      <c r="A375" s="353"/>
      <c r="B375" s="353"/>
      <c r="C375" s="353"/>
      <c r="D375" s="353"/>
      <c r="E375" s="353"/>
      <c r="F375" s="353"/>
      <c r="G375" s="353"/>
      <c r="H375" s="353"/>
      <c r="I375" s="353"/>
      <c r="J375" s="353"/>
      <c r="K375" s="353"/>
      <c r="L375" s="353"/>
      <c r="M375" s="353"/>
      <c r="N375" s="353"/>
      <c r="O375" s="353"/>
      <c r="P375" s="353"/>
      <c r="Q375" s="353"/>
      <c r="R375" s="353"/>
      <c r="S375" s="353"/>
      <c r="T375" s="353"/>
      <c r="U375" s="353"/>
      <c r="V375" s="252"/>
      <c r="W375" s="252"/>
      <c r="X375" s="252"/>
      <c r="Y375" s="252"/>
      <c r="Z375" s="252"/>
      <c r="AA375" s="252"/>
      <c r="AB375" s="252"/>
      <c r="AC375" s="252"/>
      <c r="AD375" s="252"/>
      <c r="AE375" s="252"/>
    </row>
    <row r="376" spans="1:31" s="251" customFormat="1" ht="18" customHeight="1" x14ac:dyDescent="0.2">
      <c r="A376" s="353"/>
      <c r="B376" s="353"/>
      <c r="C376" s="353"/>
      <c r="D376" s="353"/>
      <c r="E376" s="353"/>
      <c r="F376" s="353"/>
      <c r="G376" s="353"/>
      <c r="H376" s="353"/>
      <c r="I376" s="353"/>
      <c r="J376" s="353"/>
      <c r="K376" s="353"/>
      <c r="L376" s="353"/>
      <c r="M376" s="353"/>
      <c r="N376" s="353"/>
      <c r="O376" s="353"/>
      <c r="P376" s="353"/>
      <c r="Q376" s="353"/>
      <c r="R376" s="353"/>
      <c r="S376" s="353"/>
      <c r="T376" s="353"/>
      <c r="U376" s="353"/>
      <c r="V376" s="252"/>
      <c r="W376" s="252"/>
      <c r="X376" s="252"/>
      <c r="Y376" s="252"/>
      <c r="Z376" s="252"/>
      <c r="AA376" s="252"/>
      <c r="AB376" s="252"/>
      <c r="AC376" s="252"/>
      <c r="AD376" s="252"/>
      <c r="AE376" s="252"/>
    </row>
    <row r="377" spans="1:31" s="251" customFormat="1" ht="18" customHeight="1" x14ac:dyDescent="0.2">
      <c r="A377" s="353"/>
      <c r="B377" s="353"/>
      <c r="C377" s="353"/>
      <c r="D377" s="353"/>
      <c r="E377" s="353"/>
      <c r="F377" s="353"/>
      <c r="G377" s="353"/>
      <c r="H377" s="353"/>
      <c r="I377" s="353"/>
      <c r="J377" s="353"/>
      <c r="K377" s="353"/>
      <c r="L377" s="353"/>
      <c r="M377" s="353"/>
      <c r="N377" s="353"/>
      <c r="O377" s="353"/>
      <c r="P377" s="353"/>
      <c r="Q377" s="353"/>
      <c r="R377" s="353"/>
      <c r="S377" s="353"/>
      <c r="T377" s="353"/>
      <c r="U377" s="353"/>
      <c r="V377" s="252"/>
      <c r="W377" s="252"/>
      <c r="X377" s="252"/>
      <c r="Y377" s="252"/>
      <c r="Z377" s="252"/>
      <c r="AA377" s="252"/>
      <c r="AB377" s="252"/>
      <c r="AC377" s="252"/>
      <c r="AD377" s="252"/>
      <c r="AE377" s="252"/>
    </row>
    <row r="378" spans="1:31" s="251" customFormat="1" ht="18" customHeight="1" x14ac:dyDescent="0.2">
      <c r="A378" s="353"/>
      <c r="B378" s="353"/>
      <c r="C378" s="353"/>
      <c r="D378" s="353"/>
      <c r="E378" s="353"/>
      <c r="F378" s="353"/>
      <c r="G378" s="353"/>
      <c r="H378" s="353"/>
      <c r="I378" s="353"/>
      <c r="J378" s="353"/>
      <c r="K378" s="353"/>
      <c r="L378" s="353"/>
      <c r="M378" s="353"/>
      <c r="N378" s="353"/>
      <c r="O378" s="353"/>
      <c r="P378" s="353"/>
      <c r="Q378" s="353"/>
      <c r="R378" s="353"/>
      <c r="S378" s="353"/>
      <c r="T378" s="353"/>
      <c r="U378" s="353"/>
      <c r="V378" s="252"/>
      <c r="W378" s="252"/>
      <c r="X378" s="252"/>
      <c r="Y378" s="252"/>
      <c r="Z378" s="252"/>
      <c r="AA378" s="252"/>
      <c r="AB378" s="252"/>
      <c r="AC378" s="252"/>
      <c r="AD378" s="252"/>
      <c r="AE378" s="252"/>
    </row>
    <row r="379" spans="1:31" s="251" customFormat="1" ht="18" customHeight="1" x14ac:dyDescent="0.2">
      <c r="A379" s="353"/>
      <c r="B379" s="353"/>
      <c r="C379" s="353"/>
      <c r="D379" s="353"/>
      <c r="E379" s="353"/>
      <c r="F379" s="353"/>
      <c r="G379" s="353"/>
      <c r="H379" s="353"/>
      <c r="I379" s="353"/>
      <c r="J379" s="353"/>
      <c r="K379" s="353"/>
      <c r="L379" s="353"/>
      <c r="M379" s="353"/>
      <c r="N379" s="353"/>
      <c r="O379" s="353"/>
      <c r="P379" s="353"/>
      <c r="Q379" s="353"/>
      <c r="R379" s="353"/>
      <c r="S379" s="353"/>
      <c r="T379" s="353"/>
      <c r="U379" s="353"/>
      <c r="V379" s="252"/>
      <c r="W379" s="252"/>
      <c r="X379" s="252"/>
      <c r="Y379" s="252"/>
      <c r="Z379" s="252"/>
      <c r="AA379" s="252"/>
      <c r="AB379" s="252"/>
      <c r="AC379" s="252"/>
      <c r="AD379" s="252"/>
      <c r="AE379" s="252"/>
    </row>
    <row r="380" spans="1:31" ht="13.5" customHeight="1" x14ac:dyDescent="0.2">
      <c r="A380" s="272"/>
      <c r="B380" s="272"/>
      <c r="C380" s="282"/>
      <c r="D380" s="272"/>
      <c r="E380" s="272"/>
      <c r="F380" s="272"/>
      <c r="G380" s="272"/>
      <c r="H380" s="272"/>
      <c r="I380" s="272"/>
      <c r="J380" s="272"/>
      <c r="K380" s="272"/>
      <c r="L380" s="272"/>
      <c r="M380" s="318"/>
      <c r="N380" s="318"/>
      <c r="O380" s="272"/>
      <c r="P380" s="318"/>
      <c r="Q380" s="318"/>
      <c r="R380" s="272"/>
      <c r="S380" s="318"/>
      <c r="T380" s="272"/>
      <c r="U380" s="272"/>
    </row>
    <row r="381" spans="1:31" ht="22.5" customHeight="1" x14ac:dyDescent="0.2">
      <c r="A381" s="1268" t="s">
        <v>335</v>
      </c>
      <c r="B381" s="1269"/>
      <c r="C381" s="1269"/>
      <c r="D381" s="1269"/>
      <c r="E381" s="1269"/>
      <c r="F381" s="1269"/>
      <c r="G381" s="1269"/>
      <c r="H381" s="1269"/>
      <c r="I381" s="1269"/>
      <c r="J381" s="1269"/>
      <c r="K381" s="1269"/>
      <c r="L381" s="1269"/>
      <c r="M381" s="1269"/>
      <c r="N381" s="1269"/>
      <c r="O381" s="1269"/>
      <c r="P381" s="1269"/>
      <c r="Q381" s="1269"/>
      <c r="R381" s="1269"/>
      <c r="S381" s="1269"/>
      <c r="T381" s="1269"/>
      <c r="U381" s="1270"/>
    </row>
    <row r="382" spans="1:31" s="251" customFormat="1" ht="9" customHeight="1" thickBot="1" x14ac:dyDescent="0.2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43"/>
      <c r="T382" s="44"/>
      <c r="U382" s="44"/>
      <c r="V382" s="252"/>
      <c r="W382" s="252"/>
      <c r="X382" s="252"/>
      <c r="Y382" s="252"/>
      <c r="Z382" s="252"/>
      <c r="AA382" s="252"/>
      <c r="AB382" s="252"/>
      <c r="AC382" s="252"/>
      <c r="AD382" s="252"/>
      <c r="AE382" s="252"/>
    </row>
    <row r="383" spans="1:31" s="251" customFormat="1" ht="26.25" customHeight="1" x14ac:dyDescent="0.2">
      <c r="A383" s="1311" t="s">
        <v>163</v>
      </c>
      <c r="B383" s="1264" t="s">
        <v>49</v>
      </c>
      <c r="C383" s="1265"/>
      <c r="D383" s="1260" t="s">
        <v>174</v>
      </c>
      <c r="E383" s="1344" t="s">
        <v>184</v>
      </c>
      <c r="F383" s="1266" t="s">
        <v>176</v>
      </c>
      <c r="G383" s="1266" t="s">
        <v>177</v>
      </c>
      <c r="H383" s="1266" t="s">
        <v>178</v>
      </c>
      <c r="I383" s="1266" t="s">
        <v>185</v>
      </c>
      <c r="J383" s="1298" t="s">
        <v>161</v>
      </c>
      <c r="K383" s="1299"/>
      <c r="L383" s="1300"/>
      <c r="M383" s="1272" t="s">
        <v>183</v>
      </c>
      <c r="N383" s="1272"/>
      <c r="O383" s="1349" t="s">
        <v>155</v>
      </c>
      <c r="P383" s="1280" t="s">
        <v>175</v>
      </c>
      <c r="Q383" s="1281"/>
      <c r="R383" s="1282" t="s">
        <v>182</v>
      </c>
      <c r="S383" s="1275" t="s">
        <v>164</v>
      </c>
      <c r="T383" s="1276"/>
      <c r="U383" s="1278" t="s">
        <v>331</v>
      </c>
      <c r="V383" s="252"/>
      <c r="W383" s="252"/>
      <c r="X383" s="252"/>
      <c r="Y383" s="252"/>
      <c r="Z383" s="252"/>
      <c r="AA383" s="252"/>
      <c r="AB383" s="252"/>
      <c r="AC383" s="252"/>
      <c r="AD383" s="252"/>
      <c r="AE383" s="252"/>
    </row>
    <row r="384" spans="1:31" s="251" customFormat="1" ht="34.5" customHeight="1" x14ac:dyDescent="0.2">
      <c r="A384" s="1312"/>
      <c r="B384" s="803" t="s">
        <v>172</v>
      </c>
      <c r="C384" s="802" t="s">
        <v>154</v>
      </c>
      <c r="D384" s="1261"/>
      <c r="E384" s="1345"/>
      <c r="F384" s="1267"/>
      <c r="G384" s="1267"/>
      <c r="H384" s="1267"/>
      <c r="I384" s="1267"/>
      <c r="J384" s="865" t="s">
        <v>179</v>
      </c>
      <c r="K384" s="865" t="s">
        <v>180</v>
      </c>
      <c r="L384" s="945" t="s">
        <v>181</v>
      </c>
      <c r="M384" s="802" t="s">
        <v>172</v>
      </c>
      <c r="N384" s="830" t="s">
        <v>154</v>
      </c>
      <c r="O384" s="1356"/>
      <c r="P384" s="948" t="s">
        <v>172</v>
      </c>
      <c r="Q384" s="901" t="s">
        <v>154</v>
      </c>
      <c r="R384" s="1336"/>
      <c r="S384" s="398" t="s">
        <v>173</v>
      </c>
      <c r="T384" s="815" t="s">
        <v>154</v>
      </c>
      <c r="U384" s="1279"/>
      <c r="V384" s="252"/>
      <c r="W384" s="252"/>
      <c r="X384" s="252"/>
      <c r="Y384" s="252"/>
      <c r="Z384" s="252"/>
      <c r="AA384" s="252"/>
      <c r="AB384" s="252"/>
      <c r="AC384" s="252"/>
      <c r="AD384" s="252"/>
      <c r="AE384" s="252"/>
    </row>
    <row r="385" spans="1:31" s="251" customFormat="1" ht="17.25" customHeight="1" thickBot="1" x14ac:dyDescent="0.25">
      <c r="A385" s="1341"/>
      <c r="B385" s="507" t="s">
        <v>82</v>
      </c>
      <c r="C385" s="507" t="s">
        <v>165</v>
      </c>
      <c r="D385" s="507" t="s">
        <v>166</v>
      </c>
      <c r="E385" s="509" t="s">
        <v>87</v>
      </c>
      <c r="F385" s="509" t="s">
        <v>79</v>
      </c>
      <c r="G385" s="509" t="s">
        <v>80</v>
      </c>
      <c r="H385" s="509" t="s">
        <v>153</v>
      </c>
      <c r="I385" s="509" t="s">
        <v>160</v>
      </c>
      <c r="J385" s="509" t="s">
        <v>162</v>
      </c>
      <c r="K385" s="509" t="s">
        <v>83</v>
      </c>
      <c r="L385" s="509" t="s">
        <v>186</v>
      </c>
      <c r="M385" s="507" t="s">
        <v>187</v>
      </c>
      <c r="N385" s="845" t="s">
        <v>81</v>
      </c>
      <c r="O385" s="507" t="s">
        <v>188</v>
      </c>
      <c r="P385" s="849" t="s">
        <v>85</v>
      </c>
      <c r="Q385" s="849" t="s">
        <v>189</v>
      </c>
      <c r="R385" s="1052" t="s">
        <v>190</v>
      </c>
      <c r="S385" s="855" t="s">
        <v>191</v>
      </c>
      <c r="T385" s="855" t="s">
        <v>192</v>
      </c>
      <c r="U385" s="1053" t="s">
        <v>193</v>
      </c>
      <c r="V385" s="252"/>
      <c r="W385" s="252"/>
      <c r="X385" s="252"/>
      <c r="Y385" s="252"/>
      <c r="Z385" s="252"/>
      <c r="AA385" s="252"/>
      <c r="AB385" s="252"/>
      <c r="AC385" s="252"/>
      <c r="AD385" s="252"/>
      <c r="AE385" s="252"/>
    </row>
    <row r="386" spans="1:31" s="251" customFormat="1" ht="17.25" customHeight="1" thickBot="1" x14ac:dyDescent="0.25">
      <c r="A386" s="1058" t="s">
        <v>171</v>
      </c>
      <c r="B386" s="1059">
        <f>SUM(B387:B391)</f>
        <v>3996</v>
      </c>
      <c r="C386" s="524">
        <f>SUM(C387:C391)</f>
        <v>3836</v>
      </c>
      <c r="D386" s="1060">
        <f>SUM(D387:D391)</f>
        <v>7832</v>
      </c>
      <c r="E386" s="1042">
        <f>SUM(E387:E391)</f>
        <v>223</v>
      </c>
      <c r="F386" s="1043">
        <f>SUM(F387:F391)</f>
        <v>892</v>
      </c>
      <c r="G386" s="1043">
        <f t="shared" ref="G386:O386" si="25">SUM(G387:G391)</f>
        <v>7</v>
      </c>
      <c r="H386" s="1043">
        <f t="shared" si="25"/>
        <v>0</v>
      </c>
      <c r="I386" s="1043">
        <f t="shared" si="25"/>
        <v>43</v>
      </c>
      <c r="J386" s="1043">
        <f t="shared" si="25"/>
        <v>77</v>
      </c>
      <c r="K386" s="1043">
        <f t="shared" si="25"/>
        <v>4</v>
      </c>
      <c r="L386" s="1043">
        <f t="shared" si="25"/>
        <v>10</v>
      </c>
      <c r="M386" s="1044">
        <f>SUM(M387:M391)</f>
        <v>1256</v>
      </c>
      <c r="N386" s="1045">
        <f t="shared" si="25"/>
        <v>15</v>
      </c>
      <c r="O386" s="1061">
        <f t="shared" si="25"/>
        <v>1271</v>
      </c>
      <c r="P386" s="1062">
        <f t="shared" ref="P386:U386" si="26">SUM(P387:P391)</f>
        <v>312</v>
      </c>
      <c r="Q386" s="1063">
        <f t="shared" si="26"/>
        <v>9</v>
      </c>
      <c r="R386" s="1064">
        <f t="shared" si="26"/>
        <v>321</v>
      </c>
      <c r="S386" s="1065">
        <f t="shared" si="26"/>
        <v>2428</v>
      </c>
      <c r="T386" s="894">
        <f t="shared" si="26"/>
        <v>3812</v>
      </c>
      <c r="U386" s="871">
        <f t="shared" si="26"/>
        <v>6240</v>
      </c>
      <c r="V386" s="252"/>
      <c r="W386" s="252"/>
      <c r="X386" s="252"/>
      <c r="Y386" s="252"/>
      <c r="Z386" s="252"/>
      <c r="AA386" s="252"/>
      <c r="AB386" s="252"/>
      <c r="AC386" s="252"/>
      <c r="AD386" s="252"/>
      <c r="AE386" s="252"/>
    </row>
    <row r="387" spans="1:31" s="43" customFormat="1" ht="15" customHeight="1" x14ac:dyDescent="0.2">
      <c r="A387" s="1032" t="s">
        <v>205</v>
      </c>
      <c r="B387" s="1054">
        <v>1151</v>
      </c>
      <c r="C387" s="590">
        <v>955</v>
      </c>
      <c r="D387" s="973">
        <f>SUM(B387:C387)</f>
        <v>2106</v>
      </c>
      <c r="E387" s="882">
        <v>61</v>
      </c>
      <c r="F387" s="882">
        <v>375</v>
      </c>
      <c r="G387" s="882">
        <v>0</v>
      </c>
      <c r="H387" s="882">
        <v>0</v>
      </c>
      <c r="I387" s="882">
        <v>19</v>
      </c>
      <c r="J387" s="882">
        <v>8</v>
      </c>
      <c r="K387" s="882">
        <v>0</v>
      </c>
      <c r="L387" s="882">
        <v>4</v>
      </c>
      <c r="M387" s="590">
        <f>SUM(E387:L387)</f>
        <v>467</v>
      </c>
      <c r="N387" s="972">
        <v>7</v>
      </c>
      <c r="O387" s="973">
        <f>SUM(M387:N387)</f>
        <v>474</v>
      </c>
      <c r="P387" s="1055">
        <v>5</v>
      </c>
      <c r="Q387" s="1056">
        <v>0</v>
      </c>
      <c r="R387" s="1034">
        <f>SUM(P387:Q387)</f>
        <v>5</v>
      </c>
      <c r="S387" s="1057">
        <f t="shared" ref="S387:T391" si="27">+B387-M387-P387</f>
        <v>679</v>
      </c>
      <c r="T387" s="1036">
        <f t="shared" si="27"/>
        <v>948</v>
      </c>
      <c r="U387" s="1037">
        <f>+S387+T387</f>
        <v>1627</v>
      </c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</row>
    <row r="388" spans="1:31" s="43" customFormat="1" ht="15" customHeight="1" x14ac:dyDescent="0.2">
      <c r="A388" s="924" t="s">
        <v>207</v>
      </c>
      <c r="B388" s="588">
        <v>1144</v>
      </c>
      <c r="C388" s="570">
        <v>880</v>
      </c>
      <c r="D388" s="942">
        <f>SUM(B388:C388)</f>
        <v>2024</v>
      </c>
      <c r="E388" s="843">
        <v>56</v>
      </c>
      <c r="F388" s="843">
        <v>203</v>
      </c>
      <c r="G388" s="843">
        <v>2</v>
      </c>
      <c r="H388" s="843">
        <v>0</v>
      </c>
      <c r="I388" s="843">
        <v>1</v>
      </c>
      <c r="J388" s="843">
        <v>39</v>
      </c>
      <c r="K388" s="843">
        <v>2</v>
      </c>
      <c r="L388" s="843">
        <v>2</v>
      </c>
      <c r="M388" s="570">
        <f>SUM(E388:L388)</f>
        <v>305</v>
      </c>
      <c r="N388" s="946">
        <v>0</v>
      </c>
      <c r="O388" s="942">
        <f>SUM(M388:N388)</f>
        <v>305</v>
      </c>
      <c r="P388" s="949">
        <v>1</v>
      </c>
      <c r="Q388" s="950">
        <v>0</v>
      </c>
      <c r="R388" s="953">
        <f>SUM(P388:Q388)</f>
        <v>1</v>
      </c>
      <c r="S388" s="955">
        <f t="shared" si="27"/>
        <v>838</v>
      </c>
      <c r="T388" s="956">
        <f t="shared" si="27"/>
        <v>880</v>
      </c>
      <c r="U388" s="938">
        <f>+S388+T388</f>
        <v>1718</v>
      </c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</row>
    <row r="389" spans="1:31" s="361" customFormat="1" ht="15" customHeight="1" x14ac:dyDescent="0.2">
      <c r="A389" s="924" t="s">
        <v>208</v>
      </c>
      <c r="B389" s="588">
        <v>633</v>
      </c>
      <c r="C389" s="570">
        <v>683</v>
      </c>
      <c r="D389" s="942">
        <f>SUM(B389:C389)</f>
        <v>1316</v>
      </c>
      <c r="E389" s="843">
        <v>26</v>
      </c>
      <c r="F389" s="843">
        <v>97</v>
      </c>
      <c r="G389" s="843">
        <v>0</v>
      </c>
      <c r="H389" s="843">
        <v>0</v>
      </c>
      <c r="I389" s="843">
        <v>15</v>
      </c>
      <c r="J389" s="843">
        <v>11</v>
      </c>
      <c r="K389" s="843">
        <v>0</v>
      </c>
      <c r="L389" s="843">
        <v>0</v>
      </c>
      <c r="M389" s="570">
        <f>SUM(E389:L389)</f>
        <v>149</v>
      </c>
      <c r="N389" s="946">
        <v>3</v>
      </c>
      <c r="O389" s="942">
        <f>SUM(M389:N389)</f>
        <v>152</v>
      </c>
      <c r="P389" s="949">
        <v>302</v>
      </c>
      <c r="Q389" s="950">
        <v>8</v>
      </c>
      <c r="R389" s="953">
        <f>SUM(P389:Q389)</f>
        <v>310</v>
      </c>
      <c r="S389" s="955">
        <f t="shared" si="27"/>
        <v>182</v>
      </c>
      <c r="T389" s="956">
        <f t="shared" si="27"/>
        <v>672</v>
      </c>
      <c r="U389" s="938">
        <f>+S389+T389</f>
        <v>854</v>
      </c>
    </row>
    <row r="390" spans="1:31" s="43" customFormat="1" ht="15" customHeight="1" x14ac:dyDescent="0.2">
      <c r="A390" s="924" t="s">
        <v>209</v>
      </c>
      <c r="B390" s="588">
        <v>746</v>
      </c>
      <c r="C390" s="570">
        <v>1151</v>
      </c>
      <c r="D390" s="942">
        <f>SUM(B390:C390)</f>
        <v>1897</v>
      </c>
      <c r="E390" s="843">
        <v>56</v>
      </c>
      <c r="F390" s="843">
        <v>150</v>
      </c>
      <c r="G390" s="843">
        <v>5</v>
      </c>
      <c r="H390" s="843">
        <v>0</v>
      </c>
      <c r="I390" s="843">
        <v>5</v>
      </c>
      <c r="J390" s="843">
        <v>12</v>
      </c>
      <c r="K390" s="843">
        <v>1</v>
      </c>
      <c r="L390" s="843">
        <v>2</v>
      </c>
      <c r="M390" s="570">
        <f>SUM(E390:L390)</f>
        <v>231</v>
      </c>
      <c r="N390" s="946">
        <v>1</v>
      </c>
      <c r="O390" s="942">
        <f>SUM(M390:N390)</f>
        <v>232</v>
      </c>
      <c r="P390" s="949">
        <v>1</v>
      </c>
      <c r="Q390" s="950">
        <v>1</v>
      </c>
      <c r="R390" s="953">
        <f>SUM(P390:Q390)</f>
        <v>2</v>
      </c>
      <c r="S390" s="955">
        <f t="shared" si="27"/>
        <v>514</v>
      </c>
      <c r="T390" s="956">
        <f t="shared" si="27"/>
        <v>1149</v>
      </c>
      <c r="U390" s="938">
        <f>+S390+T390</f>
        <v>1663</v>
      </c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</row>
    <row r="391" spans="1:31" s="43" customFormat="1" ht="15" customHeight="1" thickBot="1" x14ac:dyDescent="0.25">
      <c r="A391" s="924" t="s">
        <v>206</v>
      </c>
      <c r="B391" s="943">
        <v>322</v>
      </c>
      <c r="C391" s="571">
        <v>167</v>
      </c>
      <c r="D391" s="944">
        <f>SUM(B391:C391)</f>
        <v>489</v>
      </c>
      <c r="E391" s="884">
        <v>24</v>
      </c>
      <c r="F391" s="885">
        <v>67</v>
      </c>
      <c r="G391" s="885">
        <v>0</v>
      </c>
      <c r="H391" s="885">
        <v>0</v>
      </c>
      <c r="I391" s="885">
        <v>3</v>
      </c>
      <c r="J391" s="885">
        <v>7</v>
      </c>
      <c r="K391" s="885">
        <v>1</v>
      </c>
      <c r="L391" s="885">
        <v>2</v>
      </c>
      <c r="M391" s="571">
        <f>SUM(E391:L391)</f>
        <v>104</v>
      </c>
      <c r="N391" s="947">
        <v>4</v>
      </c>
      <c r="O391" s="944">
        <f>SUM(M391:N391)</f>
        <v>108</v>
      </c>
      <c r="P391" s="951">
        <v>3</v>
      </c>
      <c r="Q391" s="952">
        <v>0</v>
      </c>
      <c r="R391" s="954">
        <f>SUM(P391:Q391)</f>
        <v>3</v>
      </c>
      <c r="S391" s="957">
        <f t="shared" si="27"/>
        <v>215</v>
      </c>
      <c r="T391" s="958">
        <f t="shared" si="27"/>
        <v>163</v>
      </c>
      <c r="U391" s="939">
        <f>+S391+T391</f>
        <v>378</v>
      </c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</row>
    <row r="392" spans="1:31" s="43" customFormat="1" ht="17.25" customHeight="1" x14ac:dyDescent="0.2">
      <c r="A392" s="1277" t="s">
        <v>344</v>
      </c>
      <c r="B392" s="1277"/>
      <c r="C392" s="1277"/>
      <c r="D392" s="1277"/>
      <c r="E392" s="1277"/>
      <c r="F392" s="1277"/>
      <c r="G392" s="1277"/>
      <c r="H392" s="1277"/>
      <c r="I392" s="1277"/>
      <c r="J392" s="1277"/>
      <c r="K392" s="1277"/>
      <c r="L392" s="1277"/>
      <c r="M392" s="1277"/>
      <c r="N392" s="1277"/>
      <c r="O392" s="1277"/>
      <c r="P392" s="1277"/>
      <c r="Q392" s="1277"/>
      <c r="R392" s="1277"/>
      <c r="S392" s="1277"/>
      <c r="T392" s="1277"/>
      <c r="U392" s="1277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</row>
    <row r="393" spans="1:31" s="43" customFormat="1" ht="10.5" customHeight="1" x14ac:dyDescent="0.2">
      <c r="A393" s="1351"/>
      <c r="B393" s="1351"/>
      <c r="C393" s="1351"/>
      <c r="D393" s="1351"/>
      <c r="E393" s="1351"/>
      <c r="F393" s="1351"/>
      <c r="G393" s="1351"/>
      <c r="H393" s="1351"/>
      <c r="I393" s="250"/>
      <c r="J393" s="250"/>
      <c r="K393" s="250"/>
      <c r="L393" s="250"/>
      <c r="M393" s="250"/>
      <c r="N393" s="250"/>
      <c r="O393" s="250"/>
      <c r="P393" s="250"/>
      <c r="Q393" s="250"/>
      <c r="R393" s="250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</row>
    <row r="394" spans="1:31" s="43" customFormat="1" ht="10.5" customHeight="1" x14ac:dyDescent="0.2">
      <c r="A394" s="249"/>
      <c r="B394" s="250"/>
      <c r="C394" s="250"/>
      <c r="D394" s="250"/>
      <c r="E394" s="250"/>
      <c r="F394" s="250"/>
      <c r="G394" s="250"/>
      <c r="H394" s="250"/>
      <c r="I394" s="250"/>
      <c r="J394" s="250"/>
      <c r="K394" s="250"/>
      <c r="L394" s="250"/>
      <c r="M394" s="250"/>
      <c r="N394" s="250"/>
      <c r="O394" s="250"/>
      <c r="P394" s="250"/>
      <c r="Q394" s="250"/>
      <c r="R394" s="250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</row>
    <row r="395" spans="1:31" s="43" customFormat="1" ht="10.5" customHeight="1" x14ac:dyDescent="0.2">
      <c r="A395" s="249"/>
      <c r="B395" s="250"/>
      <c r="C395" s="250"/>
      <c r="D395" s="250"/>
      <c r="E395" s="250"/>
      <c r="F395" s="250"/>
      <c r="G395" s="250"/>
      <c r="H395" s="250"/>
      <c r="I395" s="250"/>
      <c r="J395" s="250"/>
      <c r="K395" s="250"/>
      <c r="L395" s="250"/>
      <c r="M395" s="250"/>
      <c r="N395" s="250"/>
      <c r="O395" s="250"/>
      <c r="P395" s="250"/>
      <c r="Q395" s="250"/>
      <c r="R395" s="250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</row>
    <row r="396" spans="1:31" s="43" customFormat="1" ht="10.5" customHeight="1" x14ac:dyDescent="0.2">
      <c r="A396" s="249"/>
      <c r="B396" s="250"/>
      <c r="C396" s="250"/>
      <c r="D396" s="250"/>
      <c r="E396" s="250"/>
      <c r="F396" s="250"/>
      <c r="G396" s="250"/>
      <c r="H396" s="250"/>
      <c r="I396" s="250"/>
      <c r="J396" s="250"/>
      <c r="K396" s="250"/>
      <c r="L396" s="250"/>
      <c r="M396" s="250"/>
      <c r="N396" s="250"/>
      <c r="O396" s="250"/>
      <c r="P396" s="250"/>
      <c r="Q396" s="250"/>
      <c r="R396" s="250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</row>
    <row r="397" spans="1:31" s="43" customFormat="1" ht="10.5" customHeight="1" x14ac:dyDescent="0.2">
      <c r="A397" s="249"/>
      <c r="B397" s="250"/>
      <c r="C397" s="250"/>
      <c r="D397" s="250"/>
      <c r="E397" s="250"/>
      <c r="F397" s="250"/>
      <c r="G397" s="250"/>
      <c r="H397" s="250"/>
      <c r="I397" s="250"/>
      <c r="J397" s="250"/>
      <c r="K397" s="250"/>
      <c r="L397" s="250"/>
      <c r="M397" s="250"/>
      <c r="N397" s="250"/>
      <c r="O397" s="250"/>
      <c r="P397" s="250"/>
      <c r="Q397" s="250"/>
      <c r="R397" s="250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</row>
    <row r="398" spans="1:31" s="43" customFormat="1" ht="10.5" customHeight="1" x14ac:dyDescent="0.2">
      <c r="A398" s="249"/>
      <c r="B398" s="250"/>
      <c r="C398" s="250"/>
      <c r="D398" s="250"/>
      <c r="E398" s="250"/>
      <c r="F398" s="250"/>
      <c r="G398" s="250"/>
      <c r="H398" s="250"/>
      <c r="I398" s="250"/>
      <c r="J398" s="250"/>
      <c r="K398" s="250"/>
      <c r="L398" s="250"/>
      <c r="M398" s="250"/>
      <c r="N398" s="250"/>
      <c r="O398" s="250"/>
      <c r="P398" s="250"/>
      <c r="Q398" s="250"/>
      <c r="R398" s="250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</row>
    <row r="399" spans="1:31" s="43" customFormat="1" ht="10.5" customHeight="1" x14ac:dyDescent="0.2">
      <c r="A399" s="249"/>
      <c r="B399" s="250"/>
      <c r="C399" s="250"/>
      <c r="D399" s="250"/>
      <c r="E399" s="250"/>
      <c r="F399" s="250"/>
      <c r="G399" s="250"/>
      <c r="H399" s="250"/>
      <c r="I399" s="250"/>
      <c r="J399" s="250"/>
      <c r="K399" s="250"/>
      <c r="L399" s="250"/>
      <c r="M399" s="250"/>
      <c r="N399" s="250"/>
      <c r="O399" s="250"/>
      <c r="P399" s="250"/>
      <c r="Q399" s="250"/>
      <c r="R399" s="250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</row>
    <row r="400" spans="1:31" s="43" customFormat="1" ht="10.5" customHeight="1" x14ac:dyDescent="0.2">
      <c r="A400" s="249"/>
      <c r="B400" s="250"/>
      <c r="C400" s="250"/>
      <c r="D400" s="250"/>
      <c r="E400" s="250"/>
      <c r="F400" s="250"/>
      <c r="G400" s="250"/>
      <c r="H400" s="250"/>
      <c r="I400" s="250"/>
      <c r="J400" s="250"/>
      <c r="K400" s="250"/>
      <c r="L400" s="250"/>
      <c r="M400" s="250"/>
      <c r="N400" s="250"/>
      <c r="O400" s="250"/>
      <c r="P400" s="250"/>
      <c r="Q400" s="250"/>
      <c r="R400" s="250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</row>
    <row r="401" spans="1:31" s="43" customFormat="1" ht="10.5" customHeight="1" x14ac:dyDescent="0.2">
      <c r="A401" s="249"/>
      <c r="B401" s="250"/>
      <c r="C401" s="250"/>
      <c r="D401" s="250"/>
      <c r="E401" s="250"/>
      <c r="F401" s="250"/>
      <c r="G401" s="250"/>
      <c r="H401" s="250"/>
      <c r="I401" s="250"/>
      <c r="J401" s="250"/>
      <c r="K401" s="250"/>
      <c r="L401" s="250"/>
      <c r="M401" s="250"/>
      <c r="N401" s="250"/>
      <c r="O401" s="250"/>
      <c r="P401" s="250"/>
      <c r="Q401" s="250"/>
      <c r="R401" s="250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</row>
    <row r="402" spans="1:31" s="43" customFormat="1" ht="10.5" customHeight="1" x14ac:dyDescent="0.2">
      <c r="A402" s="249"/>
      <c r="B402" s="250"/>
      <c r="C402" s="250"/>
      <c r="D402" s="250"/>
      <c r="E402" s="250"/>
      <c r="F402" s="250"/>
      <c r="G402" s="250"/>
      <c r="H402" s="250"/>
      <c r="I402" s="250"/>
      <c r="J402" s="250"/>
      <c r="K402" s="250"/>
      <c r="L402" s="250"/>
      <c r="M402" s="250"/>
      <c r="N402" s="250"/>
      <c r="O402" s="250"/>
      <c r="P402" s="250"/>
      <c r="Q402" s="250"/>
      <c r="R402" s="250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</row>
    <row r="403" spans="1:31" s="43" customFormat="1" ht="10.5" customHeight="1" x14ac:dyDescent="0.2">
      <c r="A403" s="249"/>
      <c r="B403" s="250"/>
      <c r="C403" s="250"/>
      <c r="D403" s="250"/>
      <c r="E403" s="250"/>
      <c r="F403" s="250"/>
      <c r="G403" s="250"/>
      <c r="H403" s="250"/>
      <c r="I403" s="250"/>
      <c r="J403" s="250"/>
      <c r="K403" s="250"/>
      <c r="L403" s="250"/>
      <c r="M403" s="250"/>
      <c r="N403" s="250"/>
      <c r="O403" s="250"/>
      <c r="P403" s="250"/>
      <c r="Q403" s="250"/>
      <c r="R403" s="250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</row>
    <row r="404" spans="1:31" s="43" customFormat="1" ht="10.5" customHeight="1" x14ac:dyDescent="0.2">
      <c r="A404" s="249"/>
      <c r="B404" s="250"/>
      <c r="C404" s="250"/>
      <c r="D404" s="250"/>
      <c r="E404" s="250"/>
      <c r="F404" s="250"/>
      <c r="G404" s="250"/>
      <c r="H404" s="250"/>
      <c r="I404" s="250"/>
      <c r="J404" s="250"/>
      <c r="K404" s="250"/>
      <c r="L404" s="250"/>
      <c r="M404" s="250"/>
      <c r="N404" s="250"/>
      <c r="O404" s="250"/>
      <c r="P404" s="250"/>
      <c r="Q404" s="250"/>
      <c r="R404" s="250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</row>
    <row r="405" spans="1:31" s="43" customFormat="1" ht="10.5" customHeight="1" x14ac:dyDescent="0.2">
      <c r="A405" s="249"/>
      <c r="B405" s="250"/>
      <c r="C405" s="250"/>
      <c r="D405" s="250"/>
      <c r="E405" s="250"/>
      <c r="F405" s="250"/>
      <c r="G405" s="250"/>
      <c r="H405" s="250"/>
      <c r="I405" s="250"/>
      <c r="J405" s="250"/>
      <c r="K405" s="250"/>
      <c r="L405" s="250"/>
      <c r="M405" s="250"/>
      <c r="N405" s="250"/>
      <c r="O405" s="250"/>
      <c r="P405" s="250"/>
      <c r="Q405" s="250"/>
      <c r="R405" s="250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</row>
    <row r="406" spans="1:31" s="43" customFormat="1" ht="10.5" customHeight="1" x14ac:dyDescent="0.2">
      <c r="A406" s="249"/>
      <c r="B406" s="250"/>
      <c r="C406" s="250"/>
      <c r="D406" s="250"/>
      <c r="E406" s="250"/>
      <c r="F406" s="250"/>
      <c r="G406" s="250"/>
      <c r="H406" s="250"/>
      <c r="I406" s="250"/>
      <c r="J406" s="250"/>
      <c r="K406" s="250"/>
      <c r="L406" s="250"/>
      <c r="M406" s="250"/>
      <c r="N406" s="250"/>
      <c r="O406" s="250"/>
      <c r="P406" s="250"/>
      <c r="Q406" s="250"/>
      <c r="R406" s="250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</row>
    <row r="407" spans="1:31" s="43" customFormat="1" ht="10.5" customHeight="1" x14ac:dyDescent="0.2">
      <c r="A407" s="249"/>
      <c r="B407" s="250"/>
      <c r="C407" s="250"/>
      <c r="D407" s="250"/>
      <c r="E407" s="250"/>
      <c r="F407" s="250"/>
      <c r="G407" s="250"/>
      <c r="H407" s="250"/>
      <c r="I407" s="250"/>
      <c r="J407" s="250"/>
      <c r="K407" s="250"/>
      <c r="L407" s="250"/>
      <c r="M407" s="250"/>
      <c r="N407" s="250"/>
      <c r="O407" s="250"/>
      <c r="P407" s="250"/>
      <c r="Q407" s="250"/>
      <c r="R407" s="250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</row>
    <row r="408" spans="1:31" s="43" customFormat="1" ht="10.5" customHeight="1" x14ac:dyDescent="0.2">
      <c r="A408" s="249"/>
      <c r="B408" s="250"/>
      <c r="C408" s="250"/>
      <c r="D408" s="250"/>
      <c r="E408" s="250"/>
      <c r="F408" s="250"/>
      <c r="G408" s="250"/>
      <c r="H408" s="250"/>
      <c r="I408" s="250"/>
      <c r="J408" s="250"/>
      <c r="K408" s="250"/>
      <c r="L408" s="250"/>
      <c r="M408" s="250"/>
      <c r="N408" s="250"/>
      <c r="O408" s="250"/>
      <c r="P408" s="250"/>
      <c r="Q408" s="250"/>
      <c r="R408" s="250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</row>
    <row r="409" spans="1:31" s="43" customFormat="1" ht="10.5" customHeight="1" x14ac:dyDescent="0.2">
      <c r="A409" s="249"/>
      <c r="B409" s="250"/>
      <c r="C409" s="250"/>
      <c r="D409" s="250"/>
      <c r="E409" s="250"/>
      <c r="F409" s="250"/>
      <c r="G409" s="250"/>
      <c r="H409" s="250"/>
      <c r="I409" s="250"/>
      <c r="J409" s="250"/>
      <c r="K409" s="250"/>
      <c r="L409" s="250"/>
      <c r="M409" s="250"/>
      <c r="N409" s="250"/>
      <c r="O409" s="250"/>
      <c r="P409" s="250"/>
      <c r="Q409" s="250"/>
      <c r="R409" s="250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</row>
    <row r="410" spans="1:31" s="43" customFormat="1" ht="10.5" customHeight="1" x14ac:dyDescent="0.2">
      <c r="A410" s="249"/>
      <c r="B410" s="250"/>
      <c r="C410" s="250"/>
      <c r="D410" s="250"/>
      <c r="E410" s="250"/>
      <c r="F410" s="250"/>
      <c r="G410" s="250"/>
      <c r="H410" s="250"/>
      <c r="I410" s="250"/>
      <c r="J410" s="250"/>
      <c r="K410" s="250"/>
      <c r="L410" s="250"/>
      <c r="M410" s="250"/>
      <c r="N410" s="250"/>
      <c r="O410" s="250"/>
      <c r="P410" s="250"/>
      <c r="Q410" s="250"/>
      <c r="R410" s="250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</row>
    <row r="411" spans="1:31" s="43" customFormat="1" ht="10.5" customHeight="1" x14ac:dyDescent="0.2">
      <c r="A411" s="249"/>
      <c r="B411" s="250"/>
      <c r="C411" s="250"/>
      <c r="D411" s="250"/>
      <c r="E411" s="250"/>
      <c r="F411" s="250"/>
      <c r="G411" s="250"/>
      <c r="H411" s="250"/>
      <c r="I411" s="250"/>
      <c r="J411" s="250"/>
      <c r="K411" s="250"/>
      <c r="L411" s="250"/>
      <c r="M411" s="250"/>
      <c r="N411" s="250"/>
      <c r="O411" s="250"/>
      <c r="P411" s="250"/>
      <c r="Q411" s="250"/>
      <c r="R411" s="250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</row>
    <row r="412" spans="1:31" s="43" customFormat="1" ht="6.75" customHeight="1" x14ac:dyDescent="0.2">
      <c r="A412" s="249"/>
      <c r="B412" s="250"/>
      <c r="C412" s="250"/>
      <c r="D412" s="250"/>
      <c r="E412" s="250"/>
      <c r="F412" s="250"/>
      <c r="G412" s="250"/>
      <c r="H412" s="250"/>
      <c r="I412" s="250"/>
      <c r="J412" s="250"/>
      <c r="K412" s="250"/>
      <c r="L412" s="250"/>
      <c r="M412" s="250"/>
      <c r="N412" s="250"/>
      <c r="O412" s="250"/>
      <c r="P412" s="250"/>
      <c r="Q412" s="250"/>
      <c r="R412" s="250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</row>
    <row r="413" spans="1:31" s="254" customFormat="1" ht="21.75" customHeight="1" x14ac:dyDescent="0.2">
      <c r="A413" s="249"/>
      <c r="B413" s="250"/>
      <c r="C413" s="250"/>
      <c r="D413" s="250"/>
      <c r="E413" s="250"/>
      <c r="F413" s="250"/>
      <c r="G413" s="250"/>
      <c r="H413" s="250"/>
      <c r="I413" s="250"/>
      <c r="J413" s="250"/>
      <c r="K413" s="250"/>
      <c r="L413" s="250"/>
      <c r="M413" s="250"/>
      <c r="N413" s="250"/>
      <c r="O413" s="250"/>
      <c r="P413" s="250"/>
      <c r="Q413" s="250"/>
      <c r="R413" s="250"/>
      <c r="S413" s="43"/>
      <c r="T413" s="44"/>
      <c r="U413" s="44"/>
    </row>
    <row r="414" spans="1:31" s="254" customFormat="1" ht="21.75" customHeight="1" x14ac:dyDescent="0.2">
      <c r="A414" s="249"/>
      <c r="B414" s="250"/>
      <c r="C414" s="250"/>
      <c r="D414" s="250"/>
      <c r="E414" s="250"/>
      <c r="F414" s="250"/>
      <c r="G414" s="250"/>
      <c r="H414" s="250"/>
      <c r="I414" s="250"/>
      <c r="J414" s="250"/>
      <c r="K414" s="250"/>
      <c r="L414" s="250"/>
      <c r="M414" s="250"/>
      <c r="N414" s="250"/>
      <c r="O414" s="250"/>
      <c r="P414" s="250"/>
      <c r="Q414" s="250"/>
      <c r="R414" s="250"/>
      <c r="S414" s="43"/>
      <c r="T414" s="44"/>
      <c r="U414" s="44"/>
    </row>
    <row r="415" spans="1:31" s="254" customFormat="1" ht="21.75" customHeight="1" x14ac:dyDescent="0.2">
      <c r="A415" s="249"/>
      <c r="B415" s="250"/>
      <c r="C415" s="250"/>
      <c r="D415" s="250"/>
      <c r="E415" s="250"/>
      <c r="F415" s="250"/>
      <c r="G415" s="250"/>
      <c r="H415" s="250"/>
      <c r="I415" s="250"/>
      <c r="J415" s="250"/>
      <c r="K415" s="250"/>
      <c r="L415" s="250"/>
      <c r="M415" s="250"/>
      <c r="N415" s="250"/>
      <c r="O415" s="250"/>
      <c r="P415" s="250"/>
      <c r="Q415" s="250"/>
      <c r="R415" s="250"/>
      <c r="S415" s="43"/>
      <c r="T415" s="44"/>
      <c r="U415" s="44"/>
    </row>
    <row r="416" spans="1:31" s="254" customFormat="1" ht="24" customHeight="1" x14ac:dyDescent="0.2">
      <c r="A416" s="249"/>
      <c r="B416" s="250"/>
      <c r="C416" s="250"/>
      <c r="D416" s="250"/>
      <c r="E416" s="250"/>
      <c r="F416" s="250"/>
      <c r="G416" s="250"/>
      <c r="H416" s="250"/>
      <c r="I416" s="250"/>
      <c r="J416" s="250"/>
      <c r="K416" s="250"/>
      <c r="L416" s="250"/>
      <c r="M416" s="250"/>
      <c r="N416" s="250"/>
      <c r="O416" s="250"/>
      <c r="P416" s="250"/>
      <c r="Q416" s="250"/>
      <c r="R416" s="250"/>
      <c r="S416" s="43"/>
      <c r="T416" s="44"/>
      <c r="U416" s="44"/>
    </row>
    <row r="417" spans="1:31" s="255" customFormat="1" ht="15" customHeight="1" x14ac:dyDescent="0.2">
      <c r="A417" s="249"/>
      <c r="B417" s="250"/>
      <c r="C417" s="250"/>
      <c r="D417" s="250"/>
      <c r="E417" s="250"/>
      <c r="F417" s="250"/>
      <c r="G417" s="250"/>
      <c r="H417" s="250"/>
      <c r="I417" s="250"/>
      <c r="J417" s="250"/>
      <c r="K417" s="250"/>
      <c r="L417" s="250"/>
      <c r="M417" s="250"/>
      <c r="N417" s="250"/>
      <c r="O417" s="250"/>
      <c r="P417" s="250"/>
      <c r="Q417" s="250"/>
      <c r="R417" s="250"/>
      <c r="S417" s="43"/>
      <c r="T417" s="44"/>
      <c r="U417" s="44"/>
    </row>
    <row r="418" spans="1:31" ht="15" customHeight="1" x14ac:dyDescent="0.2">
      <c r="A418" s="249"/>
      <c r="B418" s="250"/>
      <c r="C418" s="250"/>
      <c r="D418" s="250"/>
      <c r="E418" s="250"/>
      <c r="F418" s="250"/>
      <c r="G418" s="250"/>
      <c r="H418" s="250"/>
      <c r="I418" s="250"/>
      <c r="J418" s="250"/>
      <c r="K418" s="250"/>
      <c r="L418" s="250"/>
      <c r="M418" s="250"/>
      <c r="N418" s="250"/>
      <c r="O418" s="250"/>
      <c r="P418" s="250"/>
      <c r="Q418" s="250"/>
      <c r="R418" s="250"/>
    </row>
    <row r="419" spans="1:31" ht="33.75" customHeight="1" x14ac:dyDescent="0.2">
      <c r="A419" s="1352" t="s">
        <v>152</v>
      </c>
      <c r="B419" s="1353"/>
      <c r="C419" s="1353"/>
      <c r="D419" s="1353"/>
      <c r="E419" s="1353"/>
      <c r="F419" s="1353"/>
      <c r="G419" s="1353"/>
      <c r="H419" s="1353"/>
      <c r="I419" s="1353"/>
      <c r="J419" s="1353"/>
      <c r="K419" s="1353"/>
      <c r="L419" s="1353"/>
      <c r="M419" s="1353"/>
      <c r="N419" s="1353"/>
      <c r="O419" s="1353"/>
      <c r="P419" s="1353"/>
      <c r="Q419" s="1353"/>
      <c r="R419" s="1353"/>
      <c r="S419" s="1353"/>
      <c r="T419" s="1353"/>
      <c r="U419" s="1354"/>
    </row>
    <row r="420" spans="1:31" ht="24" customHeight="1" x14ac:dyDescent="0.2">
      <c r="A420" s="1294" t="s">
        <v>151</v>
      </c>
      <c r="B420" s="1295"/>
      <c r="C420" s="1295"/>
      <c r="D420" s="1295"/>
      <c r="E420" s="1295"/>
      <c r="F420" s="1295"/>
      <c r="G420" s="1295"/>
      <c r="H420" s="1295"/>
      <c r="I420" s="1295"/>
      <c r="J420" s="1295"/>
      <c r="K420" s="1295"/>
      <c r="L420" s="1295"/>
      <c r="M420" s="1295"/>
      <c r="N420" s="1295"/>
      <c r="O420" s="1295"/>
      <c r="P420" s="1295"/>
      <c r="Q420" s="1295"/>
      <c r="R420" s="1295"/>
      <c r="S420" s="1295"/>
      <c r="T420" s="1295"/>
      <c r="U420" s="1296"/>
    </row>
    <row r="421" spans="1:31" ht="7.5" customHeight="1" x14ac:dyDescent="0.2">
      <c r="A421" s="256"/>
      <c r="B421" s="256"/>
      <c r="C421" s="285"/>
      <c r="D421" s="256"/>
      <c r="E421" s="256"/>
      <c r="F421" s="256"/>
      <c r="G421" s="256"/>
      <c r="H421" s="256"/>
      <c r="I421" s="256"/>
      <c r="J421" s="256"/>
      <c r="K421" s="256"/>
      <c r="L421" s="256"/>
      <c r="M421" s="319"/>
      <c r="N421" s="319"/>
      <c r="O421" s="256"/>
      <c r="P421" s="319"/>
      <c r="Q421" s="319"/>
      <c r="R421" s="256"/>
      <c r="S421" s="330"/>
      <c r="T421" s="254"/>
      <c r="U421" s="254"/>
    </row>
    <row r="422" spans="1:31" ht="19.5" customHeight="1" thickBot="1" x14ac:dyDescent="0.25">
      <c r="A422" s="1268" t="s">
        <v>335</v>
      </c>
      <c r="B422" s="1269"/>
      <c r="C422" s="1269"/>
      <c r="D422" s="1269"/>
      <c r="E422" s="1269"/>
      <c r="F422" s="1269"/>
      <c r="G422" s="1269"/>
      <c r="H422" s="1269"/>
      <c r="I422" s="1269"/>
      <c r="J422" s="1269"/>
      <c r="K422" s="1269"/>
      <c r="L422" s="1269"/>
      <c r="M422" s="1269"/>
      <c r="N422" s="1269"/>
      <c r="O422" s="1269"/>
      <c r="P422" s="1269"/>
      <c r="Q422" s="1269"/>
      <c r="R422" s="1269"/>
      <c r="S422" s="1269"/>
      <c r="T422" s="1269"/>
      <c r="U422" s="1270"/>
    </row>
    <row r="423" spans="1:31" s="251" customFormat="1" ht="34.5" customHeight="1" x14ac:dyDescent="0.2">
      <c r="A423" s="1311" t="s">
        <v>163</v>
      </c>
      <c r="B423" s="1264" t="s">
        <v>49</v>
      </c>
      <c r="C423" s="1265"/>
      <c r="D423" s="1260" t="s">
        <v>174</v>
      </c>
      <c r="E423" s="1344" t="s">
        <v>184</v>
      </c>
      <c r="F423" s="1266" t="s">
        <v>176</v>
      </c>
      <c r="G423" s="1266" t="s">
        <v>177</v>
      </c>
      <c r="H423" s="1266" t="s">
        <v>178</v>
      </c>
      <c r="I423" s="1266" t="s">
        <v>197</v>
      </c>
      <c r="J423" s="1298" t="s">
        <v>161</v>
      </c>
      <c r="K423" s="1299"/>
      <c r="L423" s="1300"/>
      <c r="M423" s="1272" t="s">
        <v>183</v>
      </c>
      <c r="N423" s="1272"/>
      <c r="O423" s="1349" t="s">
        <v>155</v>
      </c>
      <c r="P423" s="1280" t="s">
        <v>175</v>
      </c>
      <c r="Q423" s="1281"/>
      <c r="R423" s="1282" t="s">
        <v>182</v>
      </c>
      <c r="S423" s="1275" t="s">
        <v>164</v>
      </c>
      <c r="T423" s="1276"/>
      <c r="U423" s="1278" t="s">
        <v>331</v>
      </c>
      <c r="V423" s="252"/>
      <c r="W423" s="252"/>
      <c r="X423" s="252"/>
      <c r="Y423" s="252"/>
      <c r="Z423" s="252"/>
      <c r="AA423" s="252"/>
      <c r="AB423" s="252"/>
      <c r="AC423" s="252"/>
      <c r="AD423" s="252"/>
      <c r="AE423" s="252"/>
    </row>
    <row r="424" spans="1:31" s="251" customFormat="1" ht="24.75" customHeight="1" x14ac:dyDescent="0.2">
      <c r="A424" s="1312"/>
      <c r="B424" s="959" t="s">
        <v>172</v>
      </c>
      <c r="C424" s="594" t="s">
        <v>154</v>
      </c>
      <c r="D424" s="1348"/>
      <c r="E424" s="1355"/>
      <c r="F424" s="1297"/>
      <c r="G424" s="1297"/>
      <c r="H424" s="1297"/>
      <c r="I424" s="1297"/>
      <c r="J424" s="965" t="s">
        <v>179</v>
      </c>
      <c r="K424" s="965" t="s">
        <v>180</v>
      </c>
      <c r="L424" s="985" t="s">
        <v>181</v>
      </c>
      <c r="M424" s="594" t="s">
        <v>172</v>
      </c>
      <c r="N424" s="984" t="s">
        <v>154</v>
      </c>
      <c r="O424" s="1350"/>
      <c r="P424" s="983" t="s">
        <v>172</v>
      </c>
      <c r="Q424" s="982" t="s">
        <v>154</v>
      </c>
      <c r="R424" s="1283"/>
      <c r="S424" s="978" t="s">
        <v>173</v>
      </c>
      <c r="T424" s="979" t="s">
        <v>154</v>
      </c>
      <c r="U424" s="1279"/>
      <c r="V424" s="252"/>
      <c r="W424" s="252"/>
      <c r="X424" s="252"/>
      <c r="Y424" s="252"/>
      <c r="Z424" s="252"/>
      <c r="AA424" s="252"/>
      <c r="AB424" s="252"/>
      <c r="AC424" s="252"/>
      <c r="AD424" s="252"/>
      <c r="AE424" s="252"/>
    </row>
    <row r="425" spans="1:31" s="251" customFormat="1" ht="24" customHeight="1" thickBot="1" x14ac:dyDescent="0.25">
      <c r="A425" s="1341"/>
      <c r="B425" s="1024" t="s">
        <v>82</v>
      </c>
      <c r="C425" s="1024" t="s">
        <v>165</v>
      </c>
      <c r="D425" s="1024" t="s">
        <v>166</v>
      </c>
      <c r="E425" s="1025" t="s">
        <v>87</v>
      </c>
      <c r="F425" s="1025" t="s">
        <v>79</v>
      </c>
      <c r="G425" s="1025" t="s">
        <v>80</v>
      </c>
      <c r="H425" s="1025" t="s">
        <v>153</v>
      </c>
      <c r="I425" s="1025" t="s">
        <v>160</v>
      </c>
      <c r="J425" s="1025" t="s">
        <v>162</v>
      </c>
      <c r="K425" s="1025" t="s">
        <v>83</v>
      </c>
      <c r="L425" s="1025" t="s">
        <v>186</v>
      </c>
      <c r="M425" s="1026" t="s">
        <v>187</v>
      </c>
      <c r="N425" s="1027" t="s">
        <v>81</v>
      </c>
      <c r="O425" s="1026" t="s">
        <v>188</v>
      </c>
      <c r="P425" s="1028" t="s">
        <v>85</v>
      </c>
      <c r="Q425" s="1028" t="s">
        <v>189</v>
      </c>
      <c r="R425" s="1029" t="s">
        <v>190</v>
      </c>
      <c r="S425" s="1030" t="s">
        <v>191</v>
      </c>
      <c r="T425" s="1030" t="s">
        <v>192</v>
      </c>
      <c r="U425" s="1031" t="s">
        <v>193</v>
      </c>
      <c r="V425" s="252"/>
      <c r="W425" s="252"/>
      <c r="X425" s="252"/>
      <c r="Y425" s="252"/>
      <c r="Z425" s="252"/>
      <c r="AA425" s="252"/>
      <c r="AB425" s="252"/>
      <c r="AC425" s="252"/>
      <c r="AD425" s="252"/>
      <c r="AE425" s="252"/>
    </row>
    <row r="426" spans="1:31" s="251" customFormat="1" ht="38.25" customHeight="1" thickBot="1" x14ac:dyDescent="0.25">
      <c r="A426" s="1038" t="s">
        <v>167</v>
      </c>
      <c r="B426" s="1039">
        <f>SUM(B427:B446)</f>
        <v>12063</v>
      </c>
      <c r="C426" s="1040">
        <f t="shared" ref="C426:U426" si="28">SUM(C427:C446)</f>
        <v>17177</v>
      </c>
      <c r="D426" s="1041">
        <f t="shared" si="28"/>
        <v>29240</v>
      </c>
      <c r="E426" s="1042">
        <f t="shared" si="28"/>
        <v>1398</v>
      </c>
      <c r="F426" s="1043">
        <f t="shared" si="28"/>
        <v>1879</v>
      </c>
      <c r="G426" s="1043">
        <f t="shared" si="28"/>
        <v>445</v>
      </c>
      <c r="H426" s="1043">
        <f t="shared" si="28"/>
        <v>0</v>
      </c>
      <c r="I426" s="1043">
        <f t="shared" si="28"/>
        <v>946</v>
      </c>
      <c r="J426" s="1043">
        <f t="shared" si="28"/>
        <v>11</v>
      </c>
      <c r="K426" s="1043">
        <f t="shared" si="28"/>
        <v>3</v>
      </c>
      <c r="L426" s="1043">
        <f t="shared" si="28"/>
        <v>1</v>
      </c>
      <c r="M426" s="1044">
        <f t="shared" si="28"/>
        <v>4683</v>
      </c>
      <c r="N426" s="1045">
        <f t="shared" si="28"/>
        <v>230</v>
      </c>
      <c r="O426" s="1041">
        <f t="shared" si="28"/>
        <v>4913</v>
      </c>
      <c r="P426" s="1046">
        <f t="shared" si="28"/>
        <v>22</v>
      </c>
      <c r="Q426" s="1047">
        <f t="shared" si="28"/>
        <v>320</v>
      </c>
      <c r="R426" s="1048">
        <f t="shared" si="28"/>
        <v>342</v>
      </c>
      <c r="S426" s="1049">
        <f t="shared" si="28"/>
        <v>7358</v>
      </c>
      <c r="T426" s="1050">
        <f t="shared" si="28"/>
        <v>16627</v>
      </c>
      <c r="U426" s="1051">
        <f t="shared" si="28"/>
        <v>23985</v>
      </c>
      <c r="V426" s="252"/>
      <c r="W426" s="252"/>
      <c r="X426" s="252"/>
      <c r="Y426" s="252"/>
      <c r="Z426" s="252"/>
      <c r="AA426" s="252"/>
      <c r="AB426" s="252"/>
      <c r="AC426" s="252"/>
      <c r="AD426" s="252"/>
      <c r="AE426" s="252"/>
    </row>
    <row r="427" spans="1:31" s="251" customFormat="1" ht="18" customHeight="1" x14ac:dyDescent="0.2">
      <c r="A427" s="1032" t="s">
        <v>227</v>
      </c>
      <c r="B427" s="963">
        <v>777</v>
      </c>
      <c r="C427" s="590">
        <v>1015</v>
      </c>
      <c r="D427" s="973">
        <f t="shared" ref="D427:D446" si="29">SUM(B427:C427)</f>
        <v>1792</v>
      </c>
      <c r="E427" s="586">
        <v>153</v>
      </c>
      <c r="F427" s="586">
        <v>55</v>
      </c>
      <c r="G427" s="586">
        <v>13</v>
      </c>
      <c r="H427" s="586">
        <v>0</v>
      </c>
      <c r="I427" s="586">
        <v>41</v>
      </c>
      <c r="J427" s="586">
        <v>1</v>
      </c>
      <c r="K427" s="586">
        <v>2</v>
      </c>
      <c r="L427" s="586">
        <v>0</v>
      </c>
      <c r="M427" s="590">
        <f>SUM(E427:L427)</f>
        <v>265</v>
      </c>
      <c r="N427" s="972">
        <v>22</v>
      </c>
      <c r="O427" s="973">
        <f t="shared" ref="O427:O446" si="30">SUM(M427:N427)</f>
        <v>287</v>
      </c>
      <c r="P427" s="1033">
        <v>0</v>
      </c>
      <c r="Q427" s="1033">
        <v>0</v>
      </c>
      <c r="R427" s="1034">
        <f>SUM(P427:Q427)</f>
        <v>0</v>
      </c>
      <c r="S427" s="1035">
        <f t="shared" ref="S427:S445" si="31">+B427-M427-P427</f>
        <v>512</v>
      </c>
      <c r="T427" s="1036">
        <f>+C427-N427-Q427</f>
        <v>993</v>
      </c>
      <c r="U427" s="1037">
        <f t="shared" ref="U427:U446" si="32">+S427+T427</f>
        <v>1505</v>
      </c>
      <c r="V427" s="252"/>
      <c r="W427" s="252"/>
      <c r="X427" s="252"/>
      <c r="Y427" s="252"/>
      <c r="Z427" s="252"/>
      <c r="AA427" s="252"/>
      <c r="AB427" s="252"/>
      <c r="AC427" s="252"/>
      <c r="AD427" s="252"/>
      <c r="AE427" s="252"/>
    </row>
    <row r="428" spans="1:31" s="251" customFormat="1" ht="18" customHeight="1" x14ac:dyDescent="0.2">
      <c r="A428" s="924" t="s">
        <v>228</v>
      </c>
      <c r="B428" s="588">
        <v>652</v>
      </c>
      <c r="C428" s="570">
        <v>1492</v>
      </c>
      <c r="D428" s="942">
        <f t="shared" si="29"/>
        <v>2144</v>
      </c>
      <c r="E428" s="572">
        <v>51</v>
      </c>
      <c r="F428" s="572">
        <v>58</v>
      </c>
      <c r="G428" s="572">
        <v>47</v>
      </c>
      <c r="H428" s="572">
        <v>0</v>
      </c>
      <c r="I428" s="572">
        <v>12</v>
      </c>
      <c r="J428" s="572">
        <v>0</v>
      </c>
      <c r="K428" s="572">
        <v>0</v>
      </c>
      <c r="L428" s="572">
        <v>0</v>
      </c>
      <c r="M428" s="570">
        <f t="shared" ref="M428:M446" si="33">SUM(E428:L428)</f>
        <v>168</v>
      </c>
      <c r="N428" s="946">
        <v>6</v>
      </c>
      <c r="O428" s="942">
        <f t="shared" si="30"/>
        <v>174</v>
      </c>
      <c r="P428" s="974">
        <v>1</v>
      </c>
      <c r="Q428" s="974">
        <v>0</v>
      </c>
      <c r="R428" s="953">
        <f t="shared" ref="R428:R446" si="34">SUM(P428:Q428)</f>
        <v>1</v>
      </c>
      <c r="S428" s="980">
        <f t="shared" si="31"/>
        <v>483</v>
      </c>
      <c r="T428" s="956">
        <f t="shared" ref="T428:T446" si="35">+C428-N428-Q428</f>
        <v>1486</v>
      </c>
      <c r="U428" s="938">
        <f t="shared" si="32"/>
        <v>1969</v>
      </c>
      <c r="V428" s="252"/>
      <c r="W428" s="252"/>
      <c r="X428" s="252"/>
      <c r="Y428" s="252"/>
      <c r="Z428" s="252"/>
      <c r="AA428" s="252"/>
      <c r="AB428" s="252"/>
      <c r="AC428" s="252"/>
      <c r="AD428" s="252"/>
      <c r="AE428" s="252"/>
    </row>
    <row r="429" spans="1:31" s="251" customFormat="1" ht="18" customHeight="1" x14ac:dyDescent="0.2">
      <c r="A429" s="924" t="s">
        <v>229</v>
      </c>
      <c r="B429" s="588">
        <v>1225</v>
      </c>
      <c r="C429" s="570">
        <v>631</v>
      </c>
      <c r="D429" s="942">
        <f t="shared" si="29"/>
        <v>1856</v>
      </c>
      <c r="E429" s="572">
        <v>33</v>
      </c>
      <c r="F429" s="572">
        <v>274</v>
      </c>
      <c r="G429" s="572">
        <v>17</v>
      </c>
      <c r="H429" s="572">
        <v>0</v>
      </c>
      <c r="I429" s="572">
        <v>339</v>
      </c>
      <c r="J429" s="572">
        <v>0</v>
      </c>
      <c r="K429" s="572">
        <v>0</v>
      </c>
      <c r="L429" s="572">
        <v>0</v>
      </c>
      <c r="M429" s="570">
        <f t="shared" si="33"/>
        <v>663</v>
      </c>
      <c r="N429" s="946">
        <v>11</v>
      </c>
      <c r="O429" s="942">
        <f t="shared" si="30"/>
        <v>674</v>
      </c>
      <c r="P429" s="974">
        <v>3</v>
      </c>
      <c r="Q429" s="974">
        <v>44</v>
      </c>
      <c r="R429" s="953">
        <f t="shared" si="34"/>
        <v>47</v>
      </c>
      <c r="S429" s="980">
        <f t="shared" si="31"/>
        <v>559</v>
      </c>
      <c r="T429" s="956">
        <f t="shared" si="35"/>
        <v>576</v>
      </c>
      <c r="U429" s="938">
        <f t="shared" si="32"/>
        <v>1135</v>
      </c>
      <c r="V429" s="252"/>
      <c r="W429" s="252"/>
      <c r="X429" s="252"/>
      <c r="Y429" s="252"/>
      <c r="Z429" s="252"/>
      <c r="AA429" s="252"/>
      <c r="AB429" s="252"/>
      <c r="AC429" s="252"/>
      <c r="AD429" s="252"/>
      <c r="AE429" s="252"/>
    </row>
    <row r="430" spans="1:31" s="251" customFormat="1" ht="18" customHeight="1" x14ac:dyDescent="0.2">
      <c r="A430" s="924" t="s">
        <v>211</v>
      </c>
      <c r="B430" s="588">
        <v>930</v>
      </c>
      <c r="C430" s="570">
        <v>1137</v>
      </c>
      <c r="D430" s="942">
        <f t="shared" si="29"/>
        <v>2067</v>
      </c>
      <c r="E430" s="572">
        <v>113</v>
      </c>
      <c r="F430" s="572">
        <v>139</v>
      </c>
      <c r="G430" s="572">
        <v>43</v>
      </c>
      <c r="H430" s="572">
        <v>0</v>
      </c>
      <c r="I430" s="572">
        <v>82</v>
      </c>
      <c r="J430" s="572">
        <v>2</v>
      </c>
      <c r="K430" s="572">
        <v>0</v>
      </c>
      <c r="L430" s="572">
        <v>0</v>
      </c>
      <c r="M430" s="570">
        <f t="shared" si="33"/>
        <v>379</v>
      </c>
      <c r="N430" s="946">
        <v>16</v>
      </c>
      <c r="O430" s="942">
        <f t="shared" si="30"/>
        <v>395</v>
      </c>
      <c r="P430" s="974">
        <v>0</v>
      </c>
      <c r="Q430" s="974">
        <v>67</v>
      </c>
      <c r="R430" s="953">
        <f t="shared" si="34"/>
        <v>67</v>
      </c>
      <c r="S430" s="980">
        <f t="shared" si="31"/>
        <v>551</v>
      </c>
      <c r="T430" s="956">
        <f t="shared" si="35"/>
        <v>1054</v>
      </c>
      <c r="U430" s="938">
        <f t="shared" si="32"/>
        <v>1605</v>
      </c>
      <c r="V430" s="252"/>
      <c r="W430" s="252"/>
      <c r="X430" s="252"/>
      <c r="Y430" s="252"/>
      <c r="Z430" s="252"/>
      <c r="AA430" s="252"/>
      <c r="AB430" s="252"/>
      <c r="AC430" s="252"/>
      <c r="AD430" s="252"/>
      <c r="AE430" s="252"/>
    </row>
    <row r="431" spans="1:31" s="251" customFormat="1" ht="18" customHeight="1" x14ac:dyDescent="0.2">
      <c r="A431" s="924" t="s">
        <v>250</v>
      </c>
      <c r="B431" s="588">
        <v>1341</v>
      </c>
      <c r="C431" s="570">
        <v>986</v>
      </c>
      <c r="D431" s="942">
        <f t="shared" si="29"/>
        <v>2327</v>
      </c>
      <c r="E431" s="572">
        <v>92</v>
      </c>
      <c r="F431" s="572">
        <v>138</v>
      </c>
      <c r="G431" s="572">
        <v>20</v>
      </c>
      <c r="H431" s="572">
        <v>0</v>
      </c>
      <c r="I431" s="572">
        <v>120</v>
      </c>
      <c r="J431" s="572">
        <v>0</v>
      </c>
      <c r="K431" s="572">
        <v>0</v>
      </c>
      <c r="L431" s="572">
        <v>0</v>
      </c>
      <c r="M431" s="570">
        <f t="shared" si="33"/>
        <v>370</v>
      </c>
      <c r="N431" s="946">
        <v>5</v>
      </c>
      <c r="O431" s="942">
        <f t="shared" si="30"/>
        <v>375</v>
      </c>
      <c r="P431" s="974">
        <v>4</v>
      </c>
      <c r="Q431" s="974">
        <v>0</v>
      </c>
      <c r="R431" s="953">
        <f t="shared" si="34"/>
        <v>4</v>
      </c>
      <c r="S431" s="980">
        <f t="shared" si="31"/>
        <v>967</v>
      </c>
      <c r="T431" s="956">
        <f t="shared" si="35"/>
        <v>981</v>
      </c>
      <c r="U431" s="938">
        <f t="shared" si="32"/>
        <v>1948</v>
      </c>
      <c r="V431" s="252"/>
      <c r="W431" s="252"/>
      <c r="X431" s="252"/>
      <c r="Y431" s="252"/>
      <c r="Z431" s="252"/>
      <c r="AA431" s="252"/>
      <c r="AB431" s="252"/>
      <c r="AC431" s="252"/>
      <c r="AD431" s="252"/>
      <c r="AE431" s="252"/>
    </row>
    <row r="432" spans="1:31" s="251" customFormat="1" ht="18" customHeight="1" x14ac:dyDescent="0.2">
      <c r="A432" s="924" t="s">
        <v>212</v>
      </c>
      <c r="B432" s="588">
        <v>943</v>
      </c>
      <c r="C432" s="570">
        <v>667</v>
      </c>
      <c r="D432" s="942">
        <f t="shared" si="29"/>
        <v>1610</v>
      </c>
      <c r="E432" s="572">
        <v>77</v>
      </c>
      <c r="F432" s="572">
        <v>234</v>
      </c>
      <c r="G432" s="572">
        <v>24</v>
      </c>
      <c r="H432" s="572">
        <v>0</v>
      </c>
      <c r="I432" s="572">
        <v>26</v>
      </c>
      <c r="J432" s="572">
        <v>0</v>
      </c>
      <c r="K432" s="572">
        <v>0</v>
      </c>
      <c r="L432" s="572">
        <v>0</v>
      </c>
      <c r="M432" s="570">
        <f t="shared" si="33"/>
        <v>361</v>
      </c>
      <c r="N432" s="946">
        <v>3</v>
      </c>
      <c r="O432" s="942">
        <f t="shared" si="30"/>
        <v>364</v>
      </c>
      <c r="P432" s="974">
        <v>0</v>
      </c>
      <c r="Q432" s="974">
        <v>0</v>
      </c>
      <c r="R432" s="953">
        <f t="shared" si="34"/>
        <v>0</v>
      </c>
      <c r="S432" s="980">
        <f t="shared" si="31"/>
        <v>582</v>
      </c>
      <c r="T432" s="956">
        <f t="shared" si="35"/>
        <v>664</v>
      </c>
      <c r="U432" s="938">
        <f t="shared" si="32"/>
        <v>1246</v>
      </c>
      <c r="V432" s="252"/>
      <c r="W432" s="252"/>
      <c r="X432" s="252"/>
      <c r="Y432" s="252"/>
      <c r="Z432" s="252"/>
      <c r="AA432" s="252"/>
      <c r="AB432" s="252"/>
      <c r="AC432" s="252"/>
      <c r="AD432" s="252"/>
      <c r="AE432" s="252"/>
    </row>
    <row r="433" spans="1:81" s="251" customFormat="1" ht="18" customHeight="1" x14ac:dyDescent="0.2">
      <c r="A433" s="924" t="s">
        <v>236</v>
      </c>
      <c r="B433" s="588">
        <v>455</v>
      </c>
      <c r="C433" s="570">
        <v>728</v>
      </c>
      <c r="D433" s="942">
        <f t="shared" si="29"/>
        <v>1183</v>
      </c>
      <c r="E433" s="572">
        <v>269</v>
      </c>
      <c r="F433" s="572">
        <v>25</v>
      </c>
      <c r="G433" s="572">
        <v>5</v>
      </c>
      <c r="H433" s="572">
        <v>0</v>
      </c>
      <c r="I433" s="572">
        <v>1</v>
      </c>
      <c r="J433" s="572">
        <v>1</v>
      </c>
      <c r="K433" s="572">
        <v>0</v>
      </c>
      <c r="L433" s="572">
        <v>0</v>
      </c>
      <c r="M433" s="570">
        <f t="shared" si="33"/>
        <v>301</v>
      </c>
      <c r="N433" s="946">
        <v>14</v>
      </c>
      <c r="O433" s="942">
        <f t="shared" si="30"/>
        <v>315</v>
      </c>
      <c r="P433" s="974">
        <v>1</v>
      </c>
      <c r="Q433" s="974">
        <v>18</v>
      </c>
      <c r="R433" s="953">
        <f t="shared" si="34"/>
        <v>19</v>
      </c>
      <c r="S433" s="980">
        <f t="shared" si="31"/>
        <v>153</v>
      </c>
      <c r="T433" s="956">
        <f>+C433-N433-Q433</f>
        <v>696</v>
      </c>
      <c r="U433" s="938">
        <f t="shared" si="32"/>
        <v>849</v>
      </c>
      <c r="V433" s="252"/>
      <c r="W433" s="252"/>
      <c r="X433" s="252"/>
      <c r="Y433" s="252"/>
      <c r="Z433" s="252"/>
      <c r="AA433" s="252"/>
      <c r="AB433" s="252"/>
      <c r="AC433" s="252"/>
      <c r="AD433" s="252"/>
      <c r="AE433" s="252"/>
    </row>
    <row r="434" spans="1:81" s="251" customFormat="1" ht="18" customHeight="1" x14ac:dyDescent="0.2">
      <c r="A434" s="924" t="s">
        <v>246</v>
      </c>
      <c r="B434" s="588">
        <v>674</v>
      </c>
      <c r="C434" s="570">
        <v>722</v>
      </c>
      <c r="D434" s="942">
        <f t="shared" si="29"/>
        <v>1396</v>
      </c>
      <c r="E434" s="572">
        <v>74</v>
      </c>
      <c r="F434" s="572">
        <v>118</v>
      </c>
      <c r="G434" s="572">
        <v>38</v>
      </c>
      <c r="H434" s="572">
        <v>0</v>
      </c>
      <c r="I434" s="572">
        <v>67</v>
      </c>
      <c r="J434" s="572">
        <v>3</v>
      </c>
      <c r="K434" s="572">
        <v>0</v>
      </c>
      <c r="L434" s="572">
        <v>0</v>
      </c>
      <c r="M434" s="570">
        <f t="shared" si="33"/>
        <v>300</v>
      </c>
      <c r="N434" s="946">
        <v>7</v>
      </c>
      <c r="O434" s="942">
        <f t="shared" si="30"/>
        <v>307</v>
      </c>
      <c r="P434" s="974">
        <v>6</v>
      </c>
      <c r="Q434" s="950">
        <v>2</v>
      </c>
      <c r="R434" s="953">
        <f t="shared" si="34"/>
        <v>8</v>
      </c>
      <c r="S434" s="980">
        <f t="shared" si="31"/>
        <v>368</v>
      </c>
      <c r="T434" s="956">
        <f t="shared" si="35"/>
        <v>713</v>
      </c>
      <c r="U434" s="938">
        <f t="shared" si="32"/>
        <v>1081</v>
      </c>
      <c r="V434" s="252"/>
      <c r="W434" s="252"/>
      <c r="X434" s="252"/>
      <c r="Y434" s="252"/>
      <c r="Z434" s="252"/>
      <c r="AA434" s="252"/>
      <c r="AB434" s="252"/>
      <c r="AC434" s="252"/>
      <c r="AD434" s="252"/>
      <c r="AE434" s="252"/>
    </row>
    <row r="435" spans="1:81" s="251" customFormat="1" ht="13.5" x14ac:dyDescent="0.2">
      <c r="A435" s="924" t="s">
        <v>269</v>
      </c>
      <c r="B435" s="588">
        <v>520</v>
      </c>
      <c r="C435" s="570">
        <v>1149</v>
      </c>
      <c r="D435" s="942">
        <f t="shared" si="29"/>
        <v>1669</v>
      </c>
      <c r="E435" s="572">
        <v>43</v>
      </c>
      <c r="F435" s="572">
        <v>105</v>
      </c>
      <c r="G435" s="572">
        <v>40</v>
      </c>
      <c r="H435" s="572">
        <v>0</v>
      </c>
      <c r="I435" s="572">
        <v>51</v>
      </c>
      <c r="J435" s="572">
        <v>0</v>
      </c>
      <c r="K435" s="572">
        <v>0</v>
      </c>
      <c r="L435" s="572">
        <v>0</v>
      </c>
      <c r="M435" s="570">
        <f t="shared" si="33"/>
        <v>239</v>
      </c>
      <c r="N435" s="946">
        <v>9</v>
      </c>
      <c r="O435" s="942">
        <f t="shared" si="30"/>
        <v>248</v>
      </c>
      <c r="P435" s="974">
        <v>1</v>
      </c>
      <c r="Q435" s="950">
        <v>0</v>
      </c>
      <c r="R435" s="953">
        <f t="shared" si="34"/>
        <v>1</v>
      </c>
      <c r="S435" s="980">
        <f t="shared" si="31"/>
        <v>280</v>
      </c>
      <c r="T435" s="956">
        <f t="shared" si="35"/>
        <v>1140</v>
      </c>
      <c r="U435" s="938">
        <f t="shared" si="32"/>
        <v>1420</v>
      </c>
      <c r="V435" s="252"/>
      <c r="W435" s="252"/>
      <c r="X435" s="252"/>
      <c r="Y435" s="252"/>
      <c r="Z435" s="252"/>
      <c r="AA435" s="252"/>
      <c r="AB435" s="252"/>
      <c r="AC435" s="252"/>
      <c r="AD435" s="252"/>
      <c r="AE435" s="252"/>
    </row>
    <row r="436" spans="1:81" s="251" customFormat="1" ht="18" customHeight="1" x14ac:dyDescent="0.2">
      <c r="A436" s="924" t="s">
        <v>210</v>
      </c>
      <c r="B436" s="588">
        <v>694</v>
      </c>
      <c r="C436" s="570">
        <v>876</v>
      </c>
      <c r="D436" s="942">
        <f t="shared" si="29"/>
        <v>1570</v>
      </c>
      <c r="E436" s="572">
        <v>98</v>
      </c>
      <c r="F436" s="572">
        <v>67</v>
      </c>
      <c r="G436" s="572">
        <v>40</v>
      </c>
      <c r="H436" s="572">
        <v>0</v>
      </c>
      <c r="I436" s="572">
        <v>51</v>
      </c>
      <c r="J436" s="572">
        <v>1</v>
      </c>
      <c r="K436" s="572">
        <v>0</v>
      </c>
      <c r="L436" s="572">
        <v>1</v>
      </c>
      <c r="M436" s="570">
        <f>SUM(E436:L436)</f>
        <v>258</v>
      </c>
      <c r="N436" s="946">
        <v>19</v>
      </c>
      <c r="O436" s="942">
        <f t="shared" si="30"/>
        <v>277</v>
      </c>
      <c r="P436" s="974">
        <v>0</v>
      </c>
      <c r="Q436" s="950">
        <v>3</v>
      </c>
      <c r="R436" s="953">
        <f>SUM(P436:Q436)</f>
        <v>3</v>
      </c>
      <c r="S436" s="980">
        <f t="shared" si="31"/>
        <v>436</v>
      </c>
      <c r="T436" s="956">
        <f t="shared" si="35"/>
        <v>854</v>
      </c>
      <c r="U436" s="938">
        <f t="shared" si="32"/>
        <v>1290</v>
      </c>
      <c r="V436" s="252"/>
      <c r="W436" s="252"/>
      <c r="X436" s="252"/>
      <c r="Y436" s="252"/>
      <c r="Z436" s="252"/>
      <c r="AA436" s="252"/>
      <c r="AB436" s="252"/>
      <c r="AC436" s="252"/>
      <c r="AD436" s="252"/>
      <c r="AE436" s="252"/>
    </row>
    <row r="437" spans="1:81" s="251" customFormat="1" ht="18" customHeight="1" x14ac:dyDescent="0.2">
      <c r="A437" s="940" t="s">
        <v>235</v>
      </c>
      <c r="B437" s="960">
        <v>528</v>
      </c>
      <c r="C437" s="961">
        <v>1150</v>
      </c>
      <c r="D437" s="962">
        <f t="shared" si="29"/>
        <v>1678</v>
      </c>
      <c r="E437" s="966">
        <v>36</v>
      </c>
      <c r="F437" s="967">
        <v>103</v>
      </c>
      <c r="G437" s="967">
        <v>25</v>
      </c>
      <c r="H437" s="967">
        <v>0</v>
      </c>
      <c r="I437" s="967">
        <v>4</v>
      </c>
      <c r="J437" s="967">
        <v>0</v>
      </c>
      <c r="K437" s="967">
        <v>0</v>
      </c>
      <c r="L437" s="967">
        <v>0</v>
      </c>
      <c r="M437" s="961">
        <f t="shared" si="33"/>
        <v>168</v>
      </c>
      <c r="N437" s="971">
        <v>1</v>
      </c>
      <c r="O437" s="962">
        <f t="shared" si="30"/>
        <v>169</v>
      </c>
      <c r="P437" s="975">
        <v>4</v>
      </c>
      <c r="Q437" s="976">
        <v>108</v>
      </c>
      <c r="R437" s="977">
        <f t="shared" si="34"/>
        <v>112</v>
      </c>
      <c r="S437" s="980">
        <f t="shared" si="31"/>
        <v>356</v>
      </c>
      <c r="T437" s="956">
        <f t="shared" si="35"/>
        <v>1041</v>
      </c>
      <c r="U437" s="941">
        <f t="shared" si="32"/>
        <v>1397</v>
      </c>
      <c r="V437" s="807"/>
      <c r="W437" s="252"/>
      <c r="X437" s="252"/>
      <c r="Y437" s="252"/>
      <c r="Z437" s="252"/>
      <c r="AA437" s="252"/>
      <c r="AB437" s="252"/>
      <c r="AC437" s="252"/>
      <c r="AD437" s="252"/>
      <c r="AE437" s="252"/>
    </row>
    <row r="438" spans="1:81" s="251" customFormat="1" ht="18" customHeight="1" x14ac:dyDescent="0.2">
      <c r="A438" s="924" t="s">
        <v>328</v>
      </c>
      <c r="B438" s="588">
        <v>385</v>
      </c>
      <c r="C438" s="570">
        <v>1076</v>
      </c>
      <c r="D438" s="942">
        <f>SUM(B438:C438)</f>
        <v>1461</v>
      </c>
      <c r="E438" s="968">
        <v>45</v>
      </c>
      <c r="F438" s="572">
        <v>65</v>
      </c>
      <c r="G438" s="572">
        <v>36</v>
      </c>
      <c r="H438" s="572">
        <v>0</v>
      </c>
      <c r="I438" s="572">
        <v>4</v>
      </c>
      <c r="J438" s="572">
        <v>1</v>
      </c>
      <c r="K438" s="572">
        <v>0</v>
      </c>
      <c r="L438" s="572">
        <v>0</v>
      </c>
      <c r="M438" s="570">
        <f t="shared" si="33"/>
        <v>151</v>
      </c>
      <c r="N438" s="946">
        <v>10</v>
      </c>
      <c r="O438" s="942">
        <f t="shared" si="30"/>
        <v>161</v>
      </c>
      <c r="P438" s="974">
        <v>1</v>
      </c>
      <c r="Q438" s="950">
        <v>2</v>
      </c>
      <c r="R438" s="953">
        <f t="shared" si="34"/>
        <v>3</v>
      </c>
      <c r="S438" s="980">
        <f>+B438-M438-P438</f>
        <v>233</v>
      </c>
      <c r="T438" s="956">
        <f>+C438-N438-Q438</f>
        <v>1064</v>
      </c>
      <c r="U438" s="938">
        <f t="shared" si="32"/>
        <v>1297</v>
      </c>
    </row>
    <row r="439" spans="1:81" s="251" customFormat="1" ht="18" customHeight="1" x14ac:dyDescent="0.2">
      <c r="A439" s="924" t="s">
        <v>290</v>
      </c>
      <c r="B439" s="588">
        <v>268</v>
      </c>
      <c r="C439" s="570">
        <v>777</v>
      </c>
      <c r="D439" s="942">
        <f>SUM(B439:C439)</f>
        <v>1045</v>
      </c>
      <c r="E439" s="968">
        <v>30</v>
      </c>
      <c r="F439" s="572">
        <v>65</v>
      </c>
      <c r="G439" s="572">
        <v>8</v>
      </c>
      <c r="H439" s="572">
        <v>0</v>
      </c>
      <c r="I439" s="572">
        <v>9</v>
      </c>
      <c r="J439" s="572">
        <v>0</v>
      </c>
      <c r="K439" s="572">
        <v>0</v>
      </c>
      <c r="L439" s="572">
        <v>0</v>
      </c>
      <c r="M439" s="570">
        <f t="shared" si="33"/>
        <v>112</v>
      </c>
      <c r="N439" s="946">
        <v>3</v>
      </c>
      <c r="O439" s="942">
        <f t="shared" si="30"/>
        <v>115</v>
      </c>
      <c r="P439" s="974">
        <v>0</v>
      </c>
      <c r="Q439" s="950">
        <v>1</v>
      </c>
      <c r="R439" s="953">
        <f t="shared" si="34"/>
        <v>1</v>
      </c>
      <c r="S439" s="980">
        <f>+B439-M439-P439</f>
        <v>156</v>
      </c>
      <c r="T439" s="956">
        <f>+C439-N439-Q439</f>
        <v>773</v>
      </c>
      <c r="U439" s="938">
        <f t="shared" si="32"/>
        <v>929</v>
      </c>
    </row>
    <row r="440" spans="1:81" s="283" customFormat="1" ht="18" customHeight="1" x14ac:dyDescent="0.2">
      <c r="A440" s="924" t="s">
        <v>237</v>
      </c>
      <c r="B440" s="588">
        <v>729</v>
      </c>
      <c r="C440" s="570">
        <v>1313</v>
      </c>
      <c r="D440" s="942">
        <f t="shared" si="29"/>
        <v>2042</v>
      </c>
      <c r="E440" s="968">
        <v>65</v>
      </c>
      <c r="F440" s="572">
        <v>107</v>
      </c>
      <c r="G440" s="572">
        <v>23</v>
      </c>
      <c r="H440" s="572">
        <v>0</v>
      </c>
      <c r="I440" s="572">
        <v>17</v>
      </c>
      <c r="J440" s="572">
        <v>1</v>
      </c>
      <c r="K440" s="572">
        <v>1</v>
      </c>
      <c r="L440" s="572">
        <v>0</v>
      </c>
      <c r="M440" s="570">
        <f t="shared" si="33"/>
        <v>214</v>
      </c>
      <c r="N440" s="946">
        <v>33</v>
      </c>
      <c r="O440" s="942">
        <f t="shared" si="30"/>
        <v>247</v>
      </c>
      <c r="P440" s="974">
        <v>0</v>
      </c>
      <c r="Q440" s="950">
        <v>0</v>
      </c>
      <c r="R440" s="953">
        <f t="shared" si="34"/>
        <v>0</v>
      </c>
      <c r="S440" s="980">
        <f t="shared" si="31"/>
        <v>515</v>
      </c>
      <c r="T440" s="956">
        <f t="shared" si="35"/>
        <v>1280</v>
      </c>
      <c r="U440" s="938">
        <f t="shared" si="32"/>
        <v>1795</v>
      </c>
      <c r="V440" s="251"/>
      <c r="W440" s="251"/>
      <c r="X440" s="251"/>
      <c r="Y440" s="251"/>
      <c r="Z440" s="251"/>
      <c r="AA440" s="251"/>
      <c r="AB440" s="251"/>
      <c r="AC440" s="251"/>
      <c r="AD440" s="251"/>
      <c r="AE440" s="251"/>
      <c r="AF440" s="251"/>
      <c r="AG440" s="251"/>
      <c r="AH440" s="251"/>
      <c r="AI440" s="251"/>
      <c r="AJ440" s="251"/>
      <c r="AK440" s="251"/>
      <c r="AL440" s="251"/>
      <c r="AM440" s="251"/>
      <c r="AN440" s="251"/>
      <c r="AO440" s="251"/>
      <c r="AP440" s="251"/>
      <c r="AQ440" s="251"/>
      <c r="AR440" s="251"/>
      <c r="AS440" s="251"/>
      <c r="AT440" s="251"/>
      <c r="AU440" s="251"/>
      <c r="AV440" s="251"/>
      <c r="AW440" s="251"/>
      <c r="AX440" s="251"/>
      <c r="AY440" s="251"/>
      <c r="AZ440" s="251"/>
      <c r="BA440" s="251"/>
      <c r="BB440" s="251"/>
      <c r="BC440" s="251"/>
      <c r="BD440" s="251"/>
      <c r="BE440" s="251"/>
      <c r="BF440" s="251"/>
      <c r="BG440" s="251"/>
      <c r="BH440" s="251"/>
      <c r="BI440" s="251"/>
      <c r="BJ440" s="251"/>
      <c r="BK440" s="251"/>
      <c r="BL440" s="251"/>
      <c r="BM440" s="251"/>
      <c r="BN440" s="251"/>
      <c r="BO440" s="251"/>
      <c r="BP440" s="251"/>
      <c r="BQ440" s="251"/>
      <c r="BR440" s="251"/>
      <c r="BS440" s="251"/>
      <c r="BT440" s="251"/>
      <c r="BU440" s="251"/>
      <c r="BV440" s="251"/>
      <c r="BW440" s="251"/>
      <c r="BX440" s="251"/>
      <c r="BY440" s="251"/>
      <c r="BZ440" s="251"/>
      <c r="CA440" s="251"/>
      <c r="CB440" s="251"/>
      <c r="CC440" s="251"/>
    </row>
    <row r="441" spans="1:81" s="280" customFormat="1" ht="18" customHeight="1" x14ac:dyDescent="0.2">
      <c r="A441" s="924" t="s">
        <v>257</v>
      </c>
      <c r="B441" s="963">
        <v>407</v>
      </c>
      <c r="C441" s="590">
        <v>1056</v>
      </c>
      <c r="D441" s="942">
        <f t="shared" si="29"/>
        <v>1463</v>
      </c>
      <c r="E441" s="968">
        <v>71</v>
      </c>
      <c r="F441" s="572">
        <v>51</v>
      </c>
      <c r="G441" s="572">
        <v>10</v>
      </c>
      <c r="H441" s="572">
        <v>0</v>
      </c>
      <c r="I441" s="572">
        <v>18</v>
      </c>
      <c r="J441" s="572">
        <v>0</v>
      </c>
      <c r="K441" s="572">
        <v>0</v>
      </c>
      <c r="L441" s="572">
        <v>0</v>
      </c>
      <c r="M441" s="570">
        <f t="shared" si="33"/>
        <v>150</v>
      </c>
      <c r="N441" s="946">
        <v>60</v>
      </c>
      <c r="O441" s="942">
        <f t="shared" si="30"/>
        <v>210</v>
      </c>
      <c r="P441" s="974">
        <v>0</v>
      </c>
      <c r="Q441" s="950">
        <v>0</v>
      </c>
      <c r="R441" s="953">
        <f t="shared" si="34"/>
        <v>0</v>
      </c>
      <c r="S441" s="980">
        <f t="shared" si="31"/>
        <v>257</v>
      </c>
      <c r="T441" s="956">
        <f t="shared" si="35"/>
        <v>996</v>
      </c>
      <c r="U441" s="938">
        <f t="shared" si="32"/>
        <v>1253</v>
      </c>
      <c r="V441" s="251"/>
      <c r="W441" s="251"/>
      <c r="X441" s="251"/>
      <c r="Y441" s="251"/>
      <c r="Z441" s="251"/>
      <c r="AA441" s="251"/>
      <c r="AB441" s="251"/>
      <c r="AC441" s="251"/>
      <c r="AD441" s="251"/>
      <c r="AE441" s="251"/>
      <c r="AF441" s="251"/>
      <c r="AG441" s="251"/>
      <c r="AH441" s="251"/>
      <c r="AI441" s="251"/>
      <c r="AJ441" s="251"/>
      <c r="AK441" s="251"/>
      <c r="AL441" s="251"/>
      <c r="AM441" s="251"/>
      <c r="AN441" s="251"/>
      <c r="AO441" s="251"/>
      <c r="AP441" s="251"/>
      <c r="AQ441" s="251"/>
      <c r="AR441" s="251"/>
      <c r="AS441" s="251"/>
      <c r="AT441" s="251"/>
      <c r="AU441" s="251"/>
      <c r="AV441" s="251"/>
      <c r="AW441" s="251"/>
      <c r="AX441" s="251"/>
      <c r="AY441" s="251"/>
      <c r="AZ441" s="251"/>
      <c r="BA441" s="251"/>
      <c r="BB441" s="251"/>
      <c r="BC441" s="251"/>
      <c r="BD441" s="251"/>
      <c r="BE441" s="251"/>
      <c r="BF441" s="251"/>
      <c r="BG441" s="251"/>
      <c r="BH441" s="251"/>
      <c r="BI441" s="251"/>
      <c r="BJ441" s="251"/>
      <c r="BK441" s="251"/>
      <c r="BL441" s="251"/>
      <c r="BM441" s="251"/>
      <c r="BN441" s="251"/>
      <c r="BO441" s="251"/>
      <c r="BP441" s="251"/>
      <c r="BQ441" s="251"/>
      <c r="BR441" s="251"/>
      <c r="BS441" s="251"/>
      <c r="BT441" s="251"/>
      <c r="BU441" s="251"/>
      <c r="BV441" s="251"/>
      <c r="BW441" s="251"/>
      <c r="BX441" s="251"/>
      <c r="BY441" s="251"/>
      <c r="BZ441" s="251"/>
      <c r="CA441" s="251"/>
      <c r="CB441" s="251"/>
      <c r="CC441" s="251"/>
    </row>
    <row r="442" spans="1:81" s="43" customFormat="1" ht="19.5" customHeight="1" x14ac:dyDescent="0.2">
      <c r="A442" s="924" t="s">
        <v>238</v>
      </c>
      <c r="B442" s="963">
        <v>660</v>
      </c>
      <c r="C442" s="590">
        <v>1095</v>
      </c>
      <c r="D442" s="942">
        <f t="shared" si="29"/>
        <v>1755</v>
      </c>
      <c r="E442" s="968">
        <v>43</v>
      </c>
      <c r="F442" s="572">
        <v>126</v>
      </c>
      <c r="G442" s="572">
        <v>26</v>
      </c>
      <c r="H442" s="572">
        <v>0</v>
      </c>
      <c r="I442" s="572">
        <v>72</v>
      </c>
      <c r="J442" s="572">
        <v>0</v>
      </c>
      <c r="K442" s="572">
        <v>0</v>
      </c>
      <c r="L442" s="572">
        <v>0</v>
      </c>
      <c r="M442" s="570">
        <f t="shared" si="33"/>
        <v>267</v>
      </c>
      <c r="N442" s="946">
        <v>0</v>
      </c>
      <c r="O442" s="942">
        <f t="shared" si="30"/>
        <v>267</v>
      </c>
      <c r="P442" s="974">
        <v>1</v>
      </c>
      <c r="Q442" s="950">
        <v>2</v>
      </c>
      <c r="R442" s="953">
        <f t="shared" si="34"/>
        <v>3</v>
      </c>
      <c r="S442" s="980">
        <f t="shared" si="31"/>
        <v>392</v>
      </c>
      <c r="T442" s="956">
        <f t="shared" si="35"/>
        <v>1093</v>
      </c>
      <c r="U442" s="938">
        <f t="shared" si="32"/>
        <v>1485</v>
      </c>
    </row>
    <row r="443" spans="1:81" s="62" customFormat="1" ht="15.75" customHeight="1" x14ac:dyDescent="0.2">
      <c r="A443" s="924" t="s">
        <v>274</v>
      </c>
      <c r="B443" s="588">
        <v>207</v>
      </c>
      <c r="C443" s="570">
        <v>370</v>
      </c>
      <c r="D443" s="942">
        <f t="shared" si="29"/>
        <v>577</v>
      </c>
      <c r="E443" s="969">
        <v>27</v>
      </c>
      <c r="F443" s="586">
        <v>26</v>
      </c>
      <c r="G443" s="586">
        <v>11</v>
      </c>
      <c r="H443" s="586">
        <v>0</v>
      </c>
      <c r="I443" s="586">
        <v>13</v>
      </c>
      <c r="J443" s="586">
        <v>1</v>
      </c>
      <c r="K443" s="586">
        <v>0</v>
      </c>
      <c r="L443" s="586">
        <v>0</v>
      </c>
      <c r="M443" s="590">
        <f t="shared" si="33"/>
        <v>78</v>
      </c>
      <c r="N443" s="972">
        <v>7</v>
      </c>
      <c r="O443" s="973">
        <f t="shared" si="30"/>
        <v>85</v>
      </c>
      <c r="P443" s="974">
        <v>0</v>
      </c>
      <c r="Q443" s="974">
        <v>14</v>
      </c>
      <c r="R443" s="953">
        <f t="shared" si="34"/>
        <v>14</v>
      </c>
      <c r="S443" s="980">
        <f t="shared" si="31"/>
        <v>129</v>
      </c>
      <c r="T443" s="956">
        <f t="shared" si="35"/>
        <v>349</v>
      </c>
      <c r="U443" s="938">
        <f t="shared" si="32"/>
        <v>478</v>
      </c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</row>
    <row r="444" spans="1:81" ht="13.5" x14ac:dyDescent="0.2">
      <c r="A444" s="924" t="s">
        <v>251</v>
      </c>
      <c r="B444" s="588">
        <v>276</v>
      </c>
      <c r="C444" s="570">
        <v>452</v>
      </c>
      <c r="D444" s="942">
        <f t="shared" si="29"/>
        <v>728</v>
      </c>
      <c r="E444" s="969">
        <v>30</v>
      </c>
      <c r="F444" s="586">
        <v>35</v>
      </c>
      <c r="G444" s="586">
        <v>14</v>
      </c>
      <c r="H444" s="586">
        <v>0</v>
      </c>
      <c r="I444" s="586">
        <v>17</v>
      </c>
      <c r="J444" s="586">
        <v>0</v>
      </c>
      <c r="K444" s="586">
        <v>0</v>
      </c>
      <c r="L444" s="586">
        <v>0</v>
      </c>
      <c r="M444" s="590">
        <f t="shared" si="33"/>
        <v>96</v>
      </c>
      <c r="N444" s="972">
        <v>0</v>
      </c>
      <c r="O444" s="973">
        <f t="shared" si="30"/>
        <v>96</v>
      </c>
      <c r="P444" s="974">
        <v>0</v>
      </c>
      <c r="Q444" s="974">
        <v>0</v>
      </c>
      <c r="R444" s="953">
        <f t="shared" si="34"/>
        <v>0</v>
      </c>
      <c r="S444" s="980">
        <f t="shared" si="31"/>
        <v>180</v>
      </c>
      <c r="T444" s="956">
        <f t="shared" si="35"/>
        <v>452</v>
      </c>
      <c r="U444" s="938">
        <f t="shared" si="32"/>
        <v>632</v>
      </c>
    </row>
    <row r="445" spans="1:81" ht="13.5" x14ac:dyDescent="0.2">
      <c r="A445" s="924" t="s">
        <v>252</v>
      </c>
      <c r="B445" s="588">
        <v>296</v>
      </c>
      <c r="C445" s="570">
        <v>378</v>
      </c>
      <c r="D445" s="942">
        <f t="shared" si="29"/>
        <v>674</v>
      </c>
      <c r="E445" s="969">
        <v>30</v>
      </c>
      <c r="F445" s="586">
        <v>50</v>
      </c>
      <c r="G445" s="586">
        <v>0</v>
      </c>
      <c r="H445" s="586">
        <v>0</v>
      </c>
      <c r="I445" s="586">
        <v>2</v>
      </c>
      <c r="J445" s="586">
        <v>0</v>
      </c>
      <c r="K445" s="586">
        <v>0</v>
      </c>
      <c r="L445" s="586">
        <v>0</v>
      </c>
      <c r="M445" s="590">
        <f t="shared" si="33"/>
        <v>82</v>
      </c>
      <c r="N445" s="972">
        <v>3</v>
      </c>
      <c r="O445" s="973">
        <f t="shared" si="30"/>
        <v>85</v>
      </c>
      <c r="P445" s="974">
        <v>0</v>
      </c>
      <c r="Q445" s="974">
        <v>59</v>
      </c>
      <c r="R445" s="953">
        <f t="shared" si="34"/>
        <v>59</v>
      </c>
      <c r="S445" s="980">
        <f t="shared" si="31"/>
        <v>214</v>
      </c>
      <c r="T445" s="956">
        <f t="shared" si="35"/>
        <v>316</v>
      </c>
      <c r="U445" s="938">
        <f t="shared" si="32"/>
        <v>530</v>
      </c>
    </row>
    <row r="446" spans="1:81" ht="14.25" thickBot="1" x14ac:dyDescent="0.25">
      <c r="A446" s="924" t="s">
        <v>253</v>
      </c>
      <c r="B446" s="943">
        <v>96</v>
      </c>
      <c r="C446" s="571">
        <v>107</v>
      </c>
      <c r="D446" s="944">
        <f t="shared" si="29"/>
        <v>203</v>
      </c>
      <c r="E446" s="970">
        <v>18</v>
      </c>
      <c r="F446" s="573">
        <v>38</v>
      </c>
      <c r="G446" s="573">
        <v>5</v>
      </c>
      <c r="H446" s="573">
        <v>0</v>
      </c>
      <c r="I446" s="573">
        <v>0</v>
      </c>
      <c r="J446" s="573">
        <v>0</v>
      </c>
      <c r="K446" s="573">
        <v>0</v>
      </c>
      <c r="L446" s="573">
        <v>0</v>
      </c>
      <c r="M446" s="571">
        <f t="shared" si="33"/>
        <v>61</v>
      </c>
      <c r="N446" s="947">
        <v>1</v>
      </c>
      <c r="O446" s="944">
        <f t="shared" si="30"/>
        <v>62</v>
      </c>
      <c r="P446" s="350">
        <v>0</v>
      </c>
      <c r="Q446" s="350">
        <v>0</v>
      </c>
      <c r="R446" s="954">
        <f t="shared" si="34"/>
        <v>0</v>
      </c>
      <c r="S446" s="981">
        <f>+B446-M446-P446</f>
        <v>35</v>
      </c>
      <c r="T446" s="958">
        <f t="shared" si="35"/>
        <v>106</v>
      </c>
      <c r="U446" s="939">
        <f t="shared" si="32"/>
        <v>141</v>
      </c>
    </row>
    <row r="447" spans="1:81" x14ac:dyDescent="0.2">
      <c r="A447" s="1277" t="s">
        <v>344</v>
      </c>
      <c r="B447" s="1277"/>
      <c r="C447" s="1277"/>
      <c r="D447" s="1277"/>
      <c r="E447" s="1277"/>
      <c r="F447" s="1277"/>
      <c r="G447" s="1277"/>
      <c r="H447" s="1277"/>
      <c r="I447" s="1277"/>
      <c r="J447" s="1277"/>
      <c r="K447" s="1277"/>
      <c r="L447" s="1277"/>
      <c r="M447" s="1277"/>
      <c r="N447" s="1277"/>
      <c r="O447" s="1277"/>
      <c r="P447" s="1277"/>
      <c r="Q447" s="1277"/>
      <c r="R447" s="1277"/>
      <c r="S447" s="1277"/>
      <c r="T447" s="1277"/>
      <c r="U447" s="1277"/>
    </row>
    <row r="448" spans="1:81" x14ac:dyDescent="0.2">
      <c r="A448" s="269"/>
      <c r="B448" s="261"/>
      <c r="C448" s="286"/>
      <c r="D448" s="261"/>
      <c r="E448" s="261"/>
      <c r="F448" s="261"/>
      <c r="G448" s="261"/>
      <c r="H448" s="261"/>
      <c r="I448" s="261"/>
      <c r="J448" s="261"/>
      <c r="K448" s="261"/>
      <c r="L448" s="261"/>
      <c r="M448" s="324"/>
      <c r="N448" s="324"/>
      <c r="O448" s="261"/>
      <c r="P448" s="324"/>
      <c r="Q448" s="324"/>
      <c r="R448" s="261"/>
      <c r="S448" s="324"/>
      <c r="T448" s="261"/>
      <c r="U448" s="46"/>
    </row>
    <row r="468" ht="3.75" customHeight="1" x14ac:dyDescent="0.2"/>
    <row r="495" ht="1.5" customHeight="1" x14ac:dyDescent="0.2"/>
    <row r="520" spans="2:23" hidden="1" x14ac:dyDescent="0.2"/>
    <row r="521" spans="2:23" hidden="1" x14ac:dyDescent="0.2"/>
    <row r="522" spans="2:23" hidden="1" x14ac:dyDescent="0.2"/>
    <row r="523" spans="2:23" hidden="1" x14ac:dyDescent="0.2">
      <c r="V523" s="233"/>
      <c r="W523" s="233"/>
    </row>
    <row r="524" spans="2:23" hidden="1" x14ac:dyDescent="0.2">
      <c r="V524" s="43"/>
      <c r="W524" s="278"/>
    </row>
    <row r="525" spans="2:23" hidden="1" x14ac:dyDescent="0.2">
      <c r="V525" s="278"/>
      <c r="W525" s="278"/>
    </row>
    <row r="526" spans="2:23" hidden="1" x14ac:dyDescent="0.2">
      <c r="V526" s="279"/>
      <c r="W526" s="278"/>
    </row>
    <row r="527" spans="2:23" ht="12.75" hidden="1" customHeight="1" x14ac:dyDescent="0.2">
      <c r="B527" s="1256" t="s">
        <v>282</v>
      </c>
      <c r="C527" s="1256"/>
      <c r="E527" s="1256" t="s">
        <v>283</v>
      </c>
      <c r="F527" s="1256"/>
      <c r="G527" s="1256"/>
      <c r="I527" s="1256" t="s">
        <v>284</v>
      </c>
      <c r="J527" s="1256"/>
      <c r="K527" s="1256"/>
      <c r="V527" s="1285"/>
      <c r="W527" s="1285"/>
    </row>
    <row r="528" spans="2:23" hidden="1" x14ac:dyDescent="0.2">
      <c r="B528" s="1256">
        <f>SUM(B426,B386,B358,B318,B268,B219,B183,B150,B115)</f>
        <v>34774</v>
      </c>
      <c r="C528" s="1256"/>
      <c r="E528" s="1256">
        <f>SUM(C426,C386,C358,C318,C268,C219,C183,C150,C115)</f>
        <v>50600</v>
      </c>
      <c r="F528" s="1256"/>
      <c r="G528" s="1256"/>
      <c r="I528" s="1256">
        <v>2</v>
      </c>
      <c r="J528" s="1256"/>
      <c r="K528" s="1256"/>
      <c r="M528" s="1285" t="s">
        <v>286</v>
      </c>
      <c r="N528" s="1285"/>
      <c r="P528" s="1256" t="s">
        <v>287</v>
      </c>
      <c r="Q528" s="1256"/>
      <c r="R528" s="1256"/>
      <c r="S528" s="278"/>
      <c r="U528" s="233" t="s">
        <v>288</v>
      </c>
    </row>
    <row r="529" spans="1:21" hidden="1" x14ac:dyDescent="0.2">
      <c r="A529" s="43"/>
      <c r="B529" s="1285">
        <f>SUM('NCPP '!B135,'NCPP '!B169,'NCPP '!B243,'NCPP '!B271)</f>
        <v>9466</v>
      </c>
      <c r="C529" s="1285"/>
      <c r="E529" s="1256">
        <f>SUM('NCPP '!C271,'NCPP '!C243,'NCPP '!C169,'NCPP '!C135)</f>
        <v>7754</v>
      </c>
      <c r="F529" s="1256"/>
      <c r="G529" s="1256"/>
      <c r="I529" s="1256">
        <f>SUM(M426,M386,M358,M318,M268,M219,M183,M150,M115)</f>
        <v>11681</v>
      </c>
      <c r="J529" s="1256"/>
      <c r="K529" s="1256"/>
      <c r="M529" s="1285">
        <f>SUM(N426,N386,N358,N318,N268,N219,N183,N150,N115)</f>
        <v>574</v>
      </c>
      <c r="N529" s="1285"/>
      <c r="P529" s="1256">
        <f>SUM(P426,P386,P358,P318,P268,P219,P183,P150,P115)</f>
        <v>1558</v>
      </c>
      <c r="Q529" s="1256"/>
      <c r="R529" s="1256"/>
      <c r="U529" s="233">
        <f>SUM(Q426,Q386,Q358,Q318,Q268,Q219,Q183,Q150,Q115)</f>
        <v>1709</v>
      </c>
    </row>
    <row r="530" spans="1:21" hidden="1" x14ac:dyDescent="0.2">
      <c r="B530" s="1256">
        <f>SUM(B528:C529)</f>
        <v>44240</v>
      </c>
      <c r="C530" s="1256"/>
      <c r="E530" s="1284">
        <f>SUM(E528:G529)</f>
        <v>58354</v>
      </c>
      <c r="F530" s="1284"/>
      <c r="G530" s="1284"/>
      <c r="I530" s="1256">
        <f>SUM('NCPP '!M169,'NCPP '!M243,'NCPP '!M271,'NCPP '!M135)</f>
        <v>2873</v>
      </c>
      <c r="J530" s="1256"/>
      <c r="K530" s="1256"/>
      <c r="M530" s="1285">
        <f>SUM('NCPP '!N169,'NCPP '!N271)</f>
        <v>754</v>
      </c>
      <c r="N530" s="1285"/>
      <c r="P530" s="1256">
        <f>SUM('NCPP '!P135,'NCPP '!P169,'NCPP '!P243,'NCPP '!P271)</f>
        <v>122</v>
      </c>
      <c r="Q530" s="1256"/>
      <c r="R530" s="1256"/>
      <c r="U530" s="233">
        <f>SUM('NCPP '!Q271,'NCPP '!Q243,'NCPP '!Q169,'NCPP '!Q135)</f>
        <v>440</v>
      </c>
    </row>
    <row r="531" spans="1:21" hidden="1" x14ac:dyDescent="0.2">
      <c r="B531" s="1256">
        <v>19</v>
      </c>
      <c r="C531" s="1256"/>
      <c r="E531" s="1256" t="s">
        <v>285</v>
      </c>
      <c r="F531" s="1256"/>
      <c r="G531" s="1256"/>
      <c r="I531" s="1284">
        <f>SUM(I528:K530)</f>
        <v>14556</v>
      </c>
      <c r="J531" s="1284"/>
      <c r="K531" s="1284"/>
      <c r="M531" s="1285">
        <f>SUM(M529:N530)</f>
        <v>1328</v>
      </c>
      <c r="N531" s="1285"/>
      <c r="P531" s="1284">
        <f>SUM(P529:R530)</f>
        <v>1680</v>
      </c>
      <c r="Q531" s="1284"/>
      <c r="R531" s="1284"/>
      <c r="U531" s="279">
        <f>SUM(T529:U530)</f>
        <v>2149</v>
      </c>
    </row>
    <row r="532" spans="1:21" x14ac:dyDescent="0.2">
      <c r="B532" s="1257"/>
      <c r="C532" s="1257"/>
      <c r="I532" s="1256"/>
      <c r="J532" s="1256"/>
      <c r="K532" s="1256"/>
      <c r="M532" s="1285"/>
      <c r="N532" s="1285"/>
      <c r="P532" s="1256"/>
      <c r="Q532" s="1256"/>
      <c r="R532" s="1256"/>
    </row>
    <row r="537" spans="1:21" x14ac:dyDescent="0.2">
      <c r="B537" s="1256"/>
      <c r="C537" s="1256"/>
    </row>
    <row r="539" spans="1:21" x14ac:dyDescent="0.2">
      <c r="B539" s="1256"/>
      <c r="C539" s="1256"/>
      <c r="G539" s="253"/>
    </row>
    <row r="540" spans="1:21" x14ac:dyDescent="0.2">
      <c r="B540" s="1256"/>
      <c r="C540" s="1256"/>
      <c r="H540" s="253"/>
      <c r="I540" s="253"/>
    </row>
  </sheetData>
  <mergeCells count="209">
    <mergeCell ref="V527:W527"/>
    <mergeCell ref="P528:R528"/>
    <mergeCell ref="A276:U276"/>
    <mergeCell ref="P529:R529"/>
    <mergeCell ref="D383:D384"/>
    <mergeCell ref="D423:D424"/>
    <mergeCell ref="H423:H424"/>
    <mergeCell ref="M423:N423"/>
    <mergeCell ref="O423:O424"/>
    <mergeCell ref="A393:H393"/>
    <mergeCell ref="F423:F424"/>
    <mergeCell ref="I423:I424"/>
    <mergeCell ref="A420:U420"/>
    <mergeCell ref="A423:A425"/>
    <mergeCell ref="A419:U419"/>
    <mergeCell ref="B423:C423"/>
    <mergeCell ref="E423:E424"/>
    <mergeCell ref="O383:O384"/>
    <mergeCell ref="P383:Q383"/>
    <mergeCell ref="A392:U392"/>
    <mergeCell ref="R265:R266"/>
    <mergeCell ref="D265:D266"/>
    <mergeCell ref="P315:Q315"/>
    <mergeCell ref="S315:T315"/>
    <mergeCell ref="H383:H384"/>
    <mergeCell ref="J355:L355"/>
    <mergeCell ref="A383:A385"/>
    <mergeCell ref="S383:T383"/>
    <mergeCell ref="E383:E384"/>
    <mergeCell ref="A275:U275"/>
    <mergeCell ref="O265:O266"/>
    <mergeCell ref="A313:U313"/>
    <mergeCell ref="M265:N265"/>
    <mergeCell ref="B265:C265"/>
    <mergeCell ref="E315:E316"/>
    <mergeCell ref="I355:I356"/>
    <mergeCell ref="I383:I384"/>
    <mergeCell ref="J383:L383"/>
    <mergeCell ref="H315:H316"/>
    <mergeCell ref="A324:U324"/>
    <mergeCell ref="A325:U325"/>
    <mergeCell ref="F216:F217"/>
    <mergeCell ref="A212:U212"/>
    <mergeCell ref="A216:A218"/>
    <mergeCell ref="F315:F316"/>
    <mergeCell ref="A315:A317"/>
    <mergeCell ref="I532:K532"/>
    <mergeCell ref="M532:N532"/>
    <mergeCell ref="P532:R532"/>
    <mergeCell ref="I528:K528"/>
    <mergeCell ref="I529:K529"/>
    <mergeCell ref="I530:K530"/>
    <mergeCell ref="I527:K527"/>
    <mergeCell ref="M529:N529"/>
    <mergeCell ref="M530:N530"/>
    <mergeCell ref="M531:N531"/>
    <mergeCell ref="M216:N216"/>
    <mergeCell ref="J216:L216"/>
    <mergeCell ref="P216:Q216"/>
    <mergeCell ref="E216:E217"/>
    <mergeCell ref="B216:C216"/>
    <mergeCell ref="J315:L315"/>
    <mergeCell ref="D315:D316"/>
    <mergeCell ref="A265:A267"/>
    <mergeCell ref="G265:G266"/>
    <mergeCell ref="E180:E181"/>
    <mergeCell ref="F147:F148"/>
    <mergeCell ref="E147:E148"/>
    <mergeCell ref="M180:N180"/>
    <mergeCell ref="D147:D148"/>
    <mergeCell ref="G216:G217"/>
    <mergeCell ref="A214:U214"/>
    <mergeCell ref="A263:U263"/>
    <mergeCell ref="B531:C531"/>
    <mergeCell ref="B527:C527"/>
    <mergeCell ref="E527:G527"/>
    <mergeCell ref="E531:G531"/>
    <mergeCell ref="B528:C528"/>
    <mergeCell ref="B529:C529"/>
    <mergeCell ref="E528:G528"/>
    <mergeCell ref="E529:G529"/>
    <mergeCell ref="E530:G530"/>
    <mergeCell ref="B530:C530"/>
    <mergeCell ref="R355:R356"/>
    <mergeCell ref="U383:U384"/>
    <mergeCell ref="R383:R384"/>
    <mergeCell ref="O315:O316"/>
    <mergeCell ref="U315:U316"/>
    <mergeCell ref="B315:C315"/>
    <mergeCell ref="E112:E113"/>
    <mergeCell ref="U112:U113"/>
    <mergeCell ref="A39:U39"/>
    <mergeCell ref="A107:U107"/>
    <mergeCell ref="A108:U108"/>
    <mergeCell ref="A76:U76"/>
    <mergeCell ref="A77:U77"/>
    <mergeCell ref="D216:D217"/>
    <mergeCell ref="J180:L180"/>
    <mergeCell ref="O216:O217"/>
    <mergeCell ref="J112:L112"/>
    <mergeCell ref="S216:T216"/>
    <mergeCell ref="I216:I217"/>
    <mergeCell ref="H216:H217"/>
    <mergeCell ref="P147:Q147"/>
    <mergeCell ref="A120:G120"/>
    <mergeCell ref="O147:O148"/>
    <mergeCell ref="P180:Q180"/>
    <mergeCell ref="G180:G181"/>
    <mergeCell ref="B147:C147"/>
    <mergeCell ref="A153:G153"/>
    <mergeCell ref="B180:C180"/>
    <mergeCell ref="R180:R181"/>
    <mergeCell ref="D180:D181"/>
    <mergeCell ref="H180:H181"/>
    <mergeCell ref="A152:U152"/>
    <mergeCell ref="S180:T180"/>
    <mergeCell ref="J147:L147"/>
    <mergeCell ref="M147:N147"/>
    <mergeCell ref="G147:G148"/>
    <mergeCell ref="H147:H148"/>
    <mergeCell ref="T14:U14"/>
    <mergeCell ref="A14:S14"/>
    <mergeCell ref="A99:U99"/>
    <mergeCell ref="A101:U101"/>
    <mergeCell ref="H112:H113"/>
    <mergeCell ref="D112:D113"/>
    <mergeCell ref="O112:O113"/>
    <mergeCell ref="M112:N112"/>
    <mergeCell ref="A110:U110"/>
    <mergeCell ref="I112:I113"/>
    <mergeCell ref="G112:G113"/>
    <mergeCell ref="S112:T112"/>
    <mergeCell ref="B112:C112"/>
    <mergeCell ref="R112:R113"/>
    <mergeCell ref="A19:U19"/>
    <mergeCell ref="A21:U21"/>
    <mergeCell ref="F112:F113"/>
    <mergeCell ref="U216:U217"/>
    <mergeCell ref="A185:U185"/>
    <mergeCell ref="A211:U211"/>
    <mergeCell ref="R216:R217"/>
    <mergeCell ref="A229:U229"/>
    <mergeCell ref="I265:I266"/>
    <mergeCell ref="A231:F231"/>
    <mergeCell ref="B537:C537"/>
    <mergeCell ref="A83:U83"/>
    <mergeCell ref="A112:A114"/>
    <mergeCell ref="A145:U145"/>
    <mergeCell ref="P112:Q112"/>
    <mergeCell ref="R147:R148"/>
    <mergeCell ref="I147:I148"/>
    <mergeCell ref="F180:F181"/>
    <mergeCell ref="I180:I181"/>
    <mergeCell ref="U147:U148"/>
    <mergeCell ref="A180:A182"/>
    <mergeCell ref="U180:U181"/>
    <mergeCell ref="O180:O181"/>
    <mergeCell ref="S147:T147"/>
    <mergeCell ref="A178:U178"/>
    <mergeCell ref="A147:A149"/>
    <mergeCell ref="A119:U119"/>
    <mergeCell ref="B539:C539"/>
    <mergeCell ref="H265:H266"/>
    <mergeCell ref="J265:L265"/>
    <mergeCell ref="U265:U266"/>
    <mergeCell ref="U355:U356"/>
    <mergeCell ref="A355:A357"/>
    <mergeCell ref="S265:T265"/>
    <mergeCell ref="A323:U323"/>
    <mergeCell ref="A353:U353"/>
    <mergeCell ref="R315:R316"/>
    <mergeCell ref="M315:N315"/>
    <mergeCell ref="I315:I316"/>
    <mergeCell ref="F265:F266"/>
    <mergeCell ref="A310:U310"/>
    <mergeCell ref="A311:U311"/>
    <mergeCell ref="G315:G316"/>
    <mergeCell ref="P355:Q355"/>
    <mergeCell ref="G423:G424"/>
    <mergeCell ref="J423:L423"/>
    <mergeCell ref="A422:U422"/>
    <mergeCell ref="P530:R530"/>
    <mergeCell ref="P531:R531"/>
    <mergeCell ref="E265:E266"/>
    <mergeCell ref="P265:Q265"/>
    <mergeCell ref="B540:C540"/>
    <mergeCell ref="B532:C532"/>
    <mergeCell ref="G355:G356"/>
    <mergeCell ref="D355:D356"/>
    <mergeCell ref="E355:E356"/>
    <mergeCell ref="F355:F356"/>
    <mergeCell ref="B383:C383"/>
    <mergeCell ref="F383:F384"/>
    <mergeCell ref="A381:U381"/>
    <mergeCell ref="M355:N355"/>
    <mergeCell ref="O355:O356"/>
    <mergeCell ref="G383:G384"/>
    <mergeCell ref="M383:N383"/>
    <mergeCell ref="S355:T355"/>
    <mergeCell ref="B355:C355"/>
    <mergeCell ref="A447:U447"/>
    <mergeCell ref="S423:T423"/>
    <mergeCell ref="U423:U424"/>
    <mergeCell ref="H355:H356"/>
    <mergeCell ref="A363:U363"/>
    <mergeCell ref="P423:Q423"/>
    <mergeCell ref="R423:R424"/>
    <mergeCell ref="I531:K531"/>
    <mergeCell ref="M528:N528"/>
  </mergeCells>
  <hyperlinks>
    <hyperlink ref="A185" r:id="rId1" display="http://www.pj.gob.pe/"/>
    <hyperlink ref="A119" r:id="rId2" display="http://www.pj.gob.pe/"/>
    <hyperlink ref="A152" r:id="rId3" display="http://www.pj.gob.pe/"/>
    <hyperlink ref="A229" r:id="rId4" display="http://www.pj.gob.pe/"/>
    <hyperlink ref="A323" r:id="rId5" display="http://www.pj.gob.pe/"/>
    <hyperlink ref="A392" r:id="rId6" display="http://www.pj.gob.pe/"/>
    <hyperlink ref="A447" r:id="rId7" display="http://www.pj.gob.pe/"/>
    <hyperlink ref="A275" r:id="rId8" display="http://www.pj.gob.pe/"/>
    <hyperlink ref="A363" r:id="rId9" display="http://www.pj.gob.pe/"/>
  </hyperlinks>
  <printOptions horizontalCentered="1" verticalCentered="1"/>
  <pageMargins left="3.937007874015748E-2" right="3.937007874015748E-2" top="0.35433070866141736" bottom="3.937007874015748E-2" header="0.31496062992125984" footer="0.31496062992125984"/>
  <pageSetup paperSize="9" scale="47" orientation="portrait" r:id="rId10"/>
  <headerFooter scaleWithDoc="0" alignWithMargins="0"/>
  <rowBreaks count="4" manualBreakCount="4">
    <brk id="105" max="16383" man="1"/>
    <brk id="209" max="16383" man="1"/>
    <brk id="308" max="16383" man="1"/>
    <brk id="417" max="20" man="1"/>
  </rowBreaks>
  <drawing r:id="rId11"/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AG336"/>
  <sheetViews>
    <sheetView view="pageBreakPreview" topLeftCell="A63" zoomScale="80" zoomScaleNormal="85" zoomScaleSheetLayoutView="80" zoomScalePageLayoutView="85" workbookViewId="0">
      <selection activeCell="R139" sqref="R139"/>
    </sheetView>
  </sheetViews>
  <sheetFormatPr baseColWidth="10" defaultRowHeight="12.75" x14ac:dyDescent="0.2"/>
  <cols>
    <col min="1" max="1" width="16.85546875" style="310" customWidth="1"/>
    <col min="2" max="2" width="8.42578125" style="44" customWidth="1"/>
    <col min="3" max="3" width="8" style="44" customWidth="1"/>
    <col min="4" max="4" width="8.28515625" style="44" customWidth="1"/>
    <col min="5" max="5" width="6.7109375" style="44" customWidth="1"/>
    <col min="6" max="6" width="7.28515625" style="44" customWidth="1"/>
    <col min="7" max="7" width="8" style="44" customWidth="1"/>
    <col min="8" max="8" width="5.85546875" style="44" customWidth="1"/>
    <col min="9" max="9" width="8.5703125" style="44" customWidth="1"/>
    <col min="10" max="10" width="6.42578125" style="44" customWidth="1"/>
    <col min="11" max="11" width="5.7109375" style="44" customWidth="1"/>
    <col min="12" max="12" width="6.28515625" style="44" customWidth="1"/>
    <col min="13" max="13" width="23.140625" style="43" customWidth="1"/>
    <col min="14" max="14" width="6.7109375" style="43" customWidth="1"/>
    <col min="15" max="15" width="8.140625" style="44" customWidth="1"/>
    <col min="16" max="16" width="7.7109375" style="43" customWidth="1"/>
    <col min="17" max="17" width="6.5703125" style="43" customWidth="1"/>
    <col min="18" max="18" width="11.85546875" style="44" customWidth="1"/>
    <col min="19" max="19" width="12" style="43" customWidth="1"/>
    <col min="20" max="20" width="11.85546875" style="44" customWidth="1"/>
    <col min="21" max="21" width="13.7109375" style="44" customWidth="1"/>
    <col min="22" max="23" width="9.7109375" style="44" customWidth="1"/>
    <col min="24" max="24" width="11.42578125" style="44"/>
    <col min="25" max="25" width="12.28515625" style="44" bestFit="1" customWidth="1"/>
    <col min="26" max="27" width="11.5703125" style="44" bestFit="1" customWidth="1"/>
    <col min="28" max="28" width="11.42578125" style="44"/>
    <col min="29" max="30" width="11.5703125" style="44" bestFit="1" customWidth="1"/>
    <col min="31" max="16384" width="11.42578125" style="44"/>
  </cols>
  <sheetData>
    <row r="1" spans="2:9" x14ac:dyDescent="0.2">
      <c r="B1" s="253"/>
      <c r="C1" s="253"/>
      <c r="D1" s="253"/>
      <c r="E1" s="253"/>
      <c r="F1" s="253"/>
      <c r="G1" s="253"/>
      <c r="H1" s="253"/>
      <c r="I1" s="253"/>
    </row>
    <row r="2" spans="2:9" x14ac:dyDescent="0.2">
      <c r="B2" s="364"/>
      <c r="C2" s="364"/>
      <c r="D2" s="364"/>
      <c r="E2" s="364"/>
      <c r="F2" s="364"/>
      <c r="G2" s="364"/>
      <c r="H2" s="364"/>
      <c r="I2" s="364"/>
    </row>
    <row r="3" spans="2:9" x14ac:dyDescent="0.2">
      <c r="B3" s="364"/>
      <c r="C3" s="364"/>
      <c r="D3" s="364"/>
      <c r="E3" s="364"/>
      <c r="F3" s="364"/>
      <c r="G3" s="364"/>
      <c r="H3" s="364"/>
      <c r="I3" s="364"/>
    </row>
    <row r="4" spans="2:9" x14ac:dyDescent="0.2">
      <c r="B4" s="364"/>
      <c r="C4" s="364"/>
      <c r="D4" s="364"/>
      <c r="E4" s="364"/>
      <c r="F4" s="364"/>
      <c r="G4" s="364"/>
      <c r="H4" s="364"/>
      <c r="I4" s="364"/>
    </row>
    <row r="5" spans="2:9" x14ac:dyDescent="0.2">
      <c r="B5" s="364"/>
      <c r="C5" s="364"/>
      <c r="D5" s="364"/>
      <c r="E5" s="364"/>
      <c r="F5" s="364"/>
      <c r="G5" s="364"/>
      <c r="H5" s="364"/>
      <c r="I5" s="364"/>
    </row>
    <row r="6" spans="2:9" x14ac:dyDescent="0.2">
      <c r="B6" s="364"/>
      <c r="C6" s="364"/>
      <c r="D6" s="364"/>
      <c r="E6" s="364"/>
      <c r="F6" s="364"/>
      <c r="G6" s="364"/>
      <c r="H6" s="364"/>
      <c r="I6" s="364"/>
    </row>
    <row r="7" spans="2:9" x14ac:dyDescent="0.2">
      <c r="B7" s="364"/>
      <c r="C7" s="364"/>
      <c r="D7" s="364"/>
      <c r="E7" s="364"/>
      <c r="F7" s="364"/>
      <c r="G7" s="364"/>
      <c r="H7" s="364"/>
      <c r="I7" s="364"/>
    </row>
    <row r="8" spans="2:9" x14ac:dyDescent="0.2">
      <c r="B8" s="364"/>
      <c r="C8" s="364"/>
      <c r="D8" s="364"/>
      <c r="E8" s="364"/>
      <c r="F8" s="364"/>
      <c r="G8" s="364"/>
      <c r="H8" s="364"/>
      <c r="I8" s="364"/>
    </row>
    <row r="9" spans="2:9" x14ac:dyDescent="0.2">
      <c r="B9" s="364"/>
      <c r="C9" s="364"/>
      <c r="D9" s="364"/>
      <c r="E9" s="364"/>
      <c r="F9" s="364"/>
      <c r="G9" s="364"/>
      <c r="H9" s="364"/>
      <c r="I9" s="364"/>
    </row>
    <row r="10" spans="2:9" x14ac:dyDescent="0.2">
      <c r="B10" s="364"/>
      <c r="C10" s="364"/>
      <c r="D10" s="364"/>
      <c r="E10" s="364"/>
      <c r="F10" s="364"/>
      <c r="G10" s="364"/>
      <c r="H10" s="364"/>
      <c r="I10" s="364"/>
    </row>
    <row r="11" spans="2:9" x14ac:dyDescent="0.2">
      <c r="B11" s="364"/>
      <c r="C11" s="364"/>
      <c r="D11" s="364"/>
      <c r="E11" s="364"/>
      <c r="F11" s="364"/>
      <c r="G11" s="364"/>
      <c r="H11" s="364"/>
      <c r="I11" s="364"/>
    </row>
    <row r="12" spans="2:9" x14ac:dyDescent="0.2">
      <c r="B12" s="364"/>
      <c r="C12" s="364"/>
      <c r="D12" s="364"/>
      <c r="E12" s="364"/>
      <c r="F12" s="364"/>
      <c r="G12" s="364"/>
      <c r="H12" s="364"/>
      <c r="I12" s="364"/>
    </row>
    <row r="13" spans="2:9" x14ac:dyDescent="0.2">
      <c r="B13" s="364"/>
      <c r="C13" s="364"/>
      <c r="D13" s="364"/>
      <c r="E13" s="364"/>
      <c r="F13" s="364"/>
      <c r="G13" s="364"/>
      <c r="H13" s="364"/>
      <c r="I13" s="364"/>
    </row>
    <row r="14" spans="2:9" x14ac:dyDescent="0.2">
      <c r="B14" s="364"/>
      <c r="C14" s="364"/>
      <c r="D14" s="364"/>
      <c r="E14" s="364"/>
      <c r="F14" s="364"/>
      <c r="G14" s="364"/>
      <c r="H14" s="364"/>
      <c r="I14" s="364"/>
    </row>
    <row r="15" spans="2:9" x14ac:dyDescent="0.2">
      <c r="B15" s="364"/>
      <c r="C15" s="364"/>
      <c r="D15" s="364"/>
      <c r="E15" s="364"/>
      <c r="F15" s="364"/>
      <c r="G15" s="364"/>
      <c r="H15" s="364"/>
      <c r="I15" s="364"/>
    </row>
    <row r="16" spans="2:9" x14ac:dyDescent="0.2">
      <c r="B16" s="364"/>
      <c r="C16" s="364"/>
      <c r="D16" s="364"/>
      <c r="E16" s="364"/>
      <c r="F16" s="364"/>
      <c r="G16" s="364"/>
      <c r="H16" s="364"/>
      <c r="I16" s="364"/>
    </row>
    <row r="17" spans="1:21" x14ac:dyDescent="0.2">
      <c r="B17" s="364"/>
      <c r="C17" s="364"/>
      <c r="D17" s="364"/>
      <c r="E17" s="364"/>
      <c r="F17" s="364"/>
      <c r="G17" s="364"/>
      <c r="H17" s="364"/>
      <c r="I17" s="364"/>
    </row>
    <row r="18" spans="1:21" x14ac:dyDescent="0.2">
      <c r="B18" s="364"/>
      <c r="C18" s="364"/>
      <c r="D18" s="364"/>
      <c r="E18" s="364"/>
      <c r="F18" s="364"/>
      <c r="G18" s="364"/>
      <c r="H18" s="364"/>
      <c r="I18" s="364"/>
    </row>
    <row r="19" spans="1:21" ht="44.25" customHeight="1" x14ac:dyDescent="0.2">
      <c r="A19" s="1322" t="s">
        <v>292</v>
      </c>
      <c r="B19" s="1322"/>
      <c r="C19" s="1322"/>
      <c r="D19" s="1322"/>
      <c r="E19" s="1322"/>
      <c r="F19" s="1322"/>
      <c r="G19" s="1322"/>
      <c r="H19" s="1322"/>
      <c r="I19" s="1322"/>
      <c r="J19" s="1322"/>
      <c r="K19" s="1322"/>
      <c r="L19" s="1322"/>
      <c r="M19" s="1322"/>
      <c r="N19" s="1322"/>
      <c r="O19" s="1322"/>
      <c r="P19" s="1322"/>
      <c r="Q19" s="1322"/>
      <c r="R19" s="1322"/>
      <c r="S19" s="1322"/>
      <c r="T19" s="1321" t="s">
        <v>343</v>
      </c>
      <c r="U19" s="1321"/>
    </row>
    <row r="20" spans="1:21" x14ac:dyDescent="0.2">
      <c r="B20" s="253"/>
      <c r="C20" s="253"/>
      <c r="D20" s="253"/>
      <c r="E20" s="253"/>
      <c r="F20" s="253"/>
      <c r="G20" s="253"/>
      <c r="H20" s="253"/>
      <c r="I20" s="253"/>
    </row>
    <row r="21" spans="1:21" x14ac:dyDescent="0.2">
      <c r="B21" s="253"/>
      <c r="C21" s="253"/>
      <c r="D21" s="253"/>
      <c r="E21" s="253"/>
      <c r="F21" s="253"/>
      <c r="G21" s="253"/>
      <c r="H21" s="253"/>
      <c r="I21" s="253"/>
    </row>
    <row r="22" spans="1:21" x14ac:dyDescent="0.2">
      <c r="B22" s="253"/>
      <c r="C22" s="253"/>
      <c r="D22" s="253"/>
      <c r="E22" s="253"/>
      <c r="F22" s="253"/>
      <c r="G22" s="253"/>
      <c r="H22" s="253"/>
      <c r="I22" s="253"/>
    </row>
    <row r="23" spans="1:21" x14ac:dyDescent="0.2">
      <c r="B23" s="253"/>
      <c r="C23" s="253"/>
      <c r="D23" s="253"/>
      <c r="E23" s="253"/>
      <c r="F23" s="253"/>
      <c r="G23" s="253"/>
      <c r="H23" s="253"/>
      <c r="I23" s="253"/>
    </row>
    <row r="24" spans="1:21" ht="45" x14ac:dyDescent="0.2">
      <c r="A24" s="1325" t="s">
        <v>156</v>
      </c>
      <c r="B24" s="1325"/>
      <c r="C24" s="1325"/>
      <c r="D24" s="1325"/>
      <c r="E24" s="1325"/>
      <c r="F24" s="1325"/>
      <c r="G24" s="1325"/>
      <c r="H24" s="1325"/>
      <c r="I24" s="1325"/>
      <c r="J24" s="1325"/>
      <c r="K24" s="1325"/>
      <c r="L24" s="1325"/>
      <c r="M24" s="1325"/>
      <c r="N24" s="1325"/>
      <c r="O24" s="1325"/>
      <c r="P24" s="1325"/>
      <c r="Q24" s="1325"/>
      <c r="R24" s="1325"/>
      <c r="S24" s="1325"/>
      <c r="T24" s="1325"/>
      <c r="U24" s="1325"/>
    </row>
    <row r="25" spans="1:21" x14ac:dyDescent="0.2">
      <c r="B25" s="364"/>
      <c r="C25" s="364"/>
      <c r="D25" s="364"/>
      <c r="E25" s="364"/>
      <c r="F25" s="364"/>
      <c r="G25" s="364"/>
      <c r="H25" s="364"/>
      <c r="I25" s="364"/>
    </row>
    <row r="26" spans="1:21" ht="20.25" x14ac:dyDescent="0.2">
      <c r="A26" s="1326" t="s">
        <v>158</v>
      </c>
      <c r="B26" s="1326"/>
      <c r="C26" s="1326"/>
      <c r="D26" s="1326"/>
      <c r="E26" s="1326"/>
      <c r="F26" s="1326"/>
      <c r="G26" s="1326"/>
      <c r="H26" s="1326"/>
      <c r="I26" s="1326"/>
      <c r="J26" s="1326"/>
      <c r="K26" s="1326"/>
      <c r="L26" s="1326"/>
      <c r="M26" s="1326"/>
      <c r="N26" s="1326"/>
      <c r="O26" s="1326"/>
      <c r="P26" s="1326"/>
      <c r="Q26" s="1326"/>
      <c r="R26" s="1326"/>
      <c r="S26" s="1326"/>
      <c r="T26" s="1326"/>
      <c r="U26" s="1326"/>
    </row>
    <row r="27" spans="1:21" x14ac:dyDescent="0.2">
      <c r="B27" s="253"/>
      <c r="C27" s="253"/>
      <c r="D27" s="253"/>
      <c r="E27" s="253"/>
      <c r="F27" s="253"/>
      <c r="G27" s="253"/>
      <c r="H27" s="253"/>
      <c r="I27" s="253"/>
    </row>
    <row r="28" spans="1:21" x14ac:dyDescent="0.2">
      <c r="B28" s="253"/>
      <c r="C28" s="253"/>
      <c r="D28" s="253"/>
      <c r="E28" s="253"/>
      <c r="F28" s="253"/>
      <c r="G28" s="253"/>
      <c r="H28" s="253"/>
      <c r="I28" s="253"/>
    </row>
    <row r="29" spans="1:21" x14ac:dyDescent="0.2">
      <c r="B29" s="253"/>
      <c r="C29" s="253"/>
      <c r="D29" s="253"/>
      <c r="E29" s="253"/>
      <c r="F29" s="253"/>
      <c r="G29" s="253"/>
      <c r="H29" s="253"/>
      <c r="I29" s="253"/>
    </row>
    <row r="30" spans="1:21" x14ac:dyDescent="0.2">
      <c r="B30" s="253"/>
      <c r="C30" s="253"/>
      <c r="D30" s="253"/>
      <c r="E30" s="253"/>
      <c r="F30" s="253"/>
      <c r="G30" s="253"/>
      <c r="H30" s="253"/>
      <c r="I30" s="253"/>
    </row>
    <row r="31" spans="1:21" x14ac:dyDescent="0.2">
      <c r="B31" s="253"/>
      <c r="C31" s="253"/>
      <c r="D31" s="253"/>
      <c r="E31" s="253"/>
      <c r="F31" s="253"/>
      <c r="G31" s="253"/>
      <c r="H31" s="253"/>
      <c r="I31" s="253"/>
    </row>
    <row r="32" spans="1:21" x14ac:dyDescent="0.2">
      <c r="B32" s="253"/>
      <c r="C32" s="253"/>
      <c r="D32" s="253"/>
      <c r="E32" s="253"/>
      <c r="F32" s="253"/>
      <c r="G32" s="253"/>
      <c r="H32" s="253"/>
      <c r="I32" s="253"/>
    </row>
    <row r="33" spans="1:22" x14ac:dyDescent="0.2">
      <c r="B33" s="253"/>
      <c r="C33" s="253"/>
      <c r="D33" s="253"/>
      <c r="E33" s="253"/>
      <c r="F33" s="253"/>
      <c r="G33" s="253"/>
      <c r="H33" s="253"/>
      <c r="I33" s="253"/>
    </row>
    <row r="34" spans="1:22" x14ac:dyDescent="0.2">
      <c r="B34" s="253"/>
      <c r="C34" s="253"/>
      <c r="D34" s="253"/>
      <c r="E34" s="253"/>
      <c r="F34" s="253"/>
      <c r="G34" s="253"/>
      <c r="H34" s="253"/>
      <c r="I34" s="253"/>
      <c r="K34" s="44" t="s">
        <v>311</v>
      </c>
    </row>
    <row r="35" spans="1:22" x14ac:dyDescent="0.2">
      <c r="B35" s="253"/>
      <c r="C35" s="253"/>
      <c r="D35" s="253"/>
      <c r="E35" s="253"/>
      <c r="F35" s="253"/>
      <c r="G35" s="253"/>
      <c r="H35" s="253"/>
      <c r="I35" s="253"/>
    </row>
    <row r="36" spans="1:22" x14ac:dyDescent="0.2">
      <c r="B36" s="253"/>
      <c r="C36" s="253"/>
      <c r="D36" s="253"/>
      <c r="E36" s="253"/>
      <c r="F36" s="253"/>
      <c r="G36" s="253"/>
      <c r="H36" s="253"/>
      <c r="I36" s="253"/>
    </row>
    <row r="37" spans="1:22" x14ac:dyDescent="0.2">
      <c r="B37" s="253"/>
      <c r="C37" s="253"/>
      <c r="D37" s="253"/>
      <c r="E37" s="253"/>
      <c r="F37" s="253"/>
      <c r="G37" s="253"/>
      <c r="H37" s="253"/>
      <c r="I37" s="253"/>
    </row>
    <row r="38" spans="1:22" x14ac:dyDescent="0.2">
      <c r="B38" s="253"/>
      <c r="C38" s="253"/>
      <c r="D38" s="253"/>
      <c r="E38" s="253"/>
      <c r="F38" s="253"/>
      <c r="G38" s="253"/>
      <c r="H38" s="253"/>
      <c r="I38" s="253"/>
    </row>
    <row r="39" spans="1:22" x14ac:dyDescent="0.2">
      <c r="B39" s="253"/>
      <c r="C39" s="253"/>
      <c r="D39" s="253"/>
      <c r="E39" s="253"/>
      <c r="F39" s="253"/>
      <c r="G39" s="253"/>
      <c r="H39" s="253"/>
      <c r="I39" s="253"/>
    </row>
    <row r="40" spans="1:22" x14ac:dyDescent="0.2">
      <c r="B40" s="253"/>
      <c r="C40" s="253"/>
      <c r="D40" s="253"/>
      <c r="E40" s="253"/>
      <c r="F40" s="253"/>
      <c r="G40" s="253"/>
      <c r="H40" s="253"/>
      <c r="I40" s="253"/>
    </row>
    <row r="41" spans="1:22" x14ac:dyDescent="0.2">
      <c r="B41" s="253"/>
      <c r="C41" s="253"/>
      <c r="D41" s="253"/>
      <c r="E41" s="253"/>
      <c r="F41" s="253"/>
      <c r="G41" s="253"/>
      <c r="H41" s="253"/>
      <c r="I41" s="253"/>
    </row>
    <row r="42" spans="1:22" x14ac:dyDescent="0.2">
      <c r="B42" s="253"/>
      <c r="C42" s="253"/>
      <c r="D42" s="253"/>
      <c r="E42" s="253"/>
      <c r="F42" s="253"/>
      <c r="G42" s="253"/>
      <c r="H42" s="253"/>
      <c r="I42" s="253"/>
    </row>
    <row r="43" spans="1:22" x14ac:dyDescent="0.2">
      <c r="B43" s="253"/>
      <c r="C43" s="253"/>
      <c r="D43" s="253"/>
      <c r="E43" s="253"/>
      <c r="F43" s="253"/>
      <c r="G43" s="253"/>
      <c r="H43" s="253"/>
      <c r="I43" s="253"/>
    </row>
    <row r="44" spans="1:22" ht="45" x14ac:dyDescent="0.2">
      <c r="A44" s="1327"/>
      <c r="B44" s="1327"/>
      <c r="C44" s="1327"/>
      <c r="D44" s="1327"/>
      <c r="E44" s="1327"/>
      <c r="F44" s="1327"/>
      <c r="G44" s="1327"/>
      <c r="H44" s="1327"/>
      <c r="I44" s="1327"/>
      <c r="J44" s="1327"/>
      <c r="K44" s="1327"/>
      <c r="L44" s="1327"/>
      <c r="M44" s="1327"/>
      <c r="N44" s="1327"/>
      <c r="O44" s="1327"/>
      <c r="P44" s="1327"/>
      <c r="Q44" s="1327"/>
      <c r="R44" s="1327"/>
      <c r="S44" s="1327"/>
      <c r="T44" s="1327"/>
      <c r="U44" s="1327"/>
      <c r="V44" s="257"/>
    </row>
    <row r="45" spans="1:22" x14ac:dyDescent="0.2">
      <c r="B45" s="253"/>
      <c r="C45" s="253"/>
      <c r="D45" s="253"/>
      <c r="E45" s="253"/>
      <c r="F45" s="253"/>
      <c r="G45" s="253"/>
      <c r="H45" s="253"/>
      <c r="I45" s="253"/>
    </row>
    <row r="46" spans="1:22" x14ac:dyDescent="0.2">
      <c r="B46" s="253"/>
      <c r="C46" s="253"/>
      <c r="D46" s="253"/>
      <c r="E46" s="253"/>
      <c r="F46" s="253"/>
      <c r="G46" s="253"/>
      <c r="H46" s="253"/>
      <c r="I46" s="253"/>
    </row>
    <row r="47" spans="1:22" x14ac:dyDescent="0.2">
      <c r="B47" s="253"/>
      <c r="C47" s="253"/>
      <c r="D47" s="253"/>
      <c r="E47" s="253"/>
      <c r="F47" s="253"/>
      <c r="G47" s="253"/>
      <c r="H47" s="253"/>
      <c r="I47" s="253"/>
    </row>
    <row r="48" spans="1:22" x14ac:dyDescent="0.2">
      <c r="B48" s="253"/>
      <c r="C48" s="253"/>
      <c r="D48" s="253"/>
      <c r="E48" s="253"/>
      <c r="F48" s="253"/>
      <c r="G48" s="253"/>
      <c r="H48" s="253"/>
      <c r="I48" s="253"/>
    </row>
    <row r="49" spans="2:9" x14ac:dyDescent="0.2">
      <c r="B49" s="253"/>
      <c r="C49" s="253"/>
      <c r="D49" s="253"/>
      <c r="E49" s="253"/>
      <c r="F49" s="253"/>
      <c r="G49" s="253"/>
      <c r="H49" s="253"/>
      <c r="I49" s="253"/>
    </row>
    <row r="50" spans="2:9" x14ac:dyDescent="0.2">
      <c r="B50" s="253"/>
      <c r="C50" s="253"/>
      <c r="D50" s="253"/>
      <c r="E50" s="253"/>
      <c r="F50" s="253"/>
      <c r="G50" s="253"/>
      <c r="H50" s="253"/>
      <c r="I50" s="253"/>
    </row>
    <row r="51" spans="2:9" x14ac:dyDescent="0.2">
      <c r="B51" s="253"/>
      <c r="C51" s="253"/>
      <c r="D51" s="253"/>
      <c r="E51" s="253"/>
      <c r="F51" s="253"/>
      <c r="G51" s="253"/>
      <c r="H51" s="253"/>
      <c r="I51" s="253"/>
    </row>
    <row r="52" spans="2:9" x14ac:dyDescent="0.2">
      <c r="B52" s="253"/>
      <c r="C52" s="253"/>
      <c r="D52" s="253"/>
      <c r="E52" s="253"/>
      <c r="F52" s="253"/>
      <c r="G52" s="253"/>
      <c r="H52" s="253"/>
      <c r="I52" s="253"/>
    </row>
    <row r="53" spans="2:9" x14ac:dyDescent="0.2">
      <c r="B53" s="253"/>
      <c r="C53" s="253"/>
      <c r="D53" s="253"/>
      <c r="E53" s="253"/>
      <c r="F53" s="253"/>
      <c r="G53" s="253"/>
      <c r="H53" s="253"/>
      <c r="I53" s="253"/>
    </row>
    <row r="54" spans="2:9" x14ac:dyDescent="0.2">
      <c r="B54" s="253"/>
      <c r="C54" s="253"/>
      <c r="D54" s="253"/>
      <c r="E54" s="253"/>
      <c r="F54" s="253"/>
      <c r="G54" s="253"/>
      <c r="H54" s="253"/>
      <c r="I54" s="253"/>
    </row>
    <row r="55" spans="2:9" x14ac:dyDescent="0.2">
      <c r="B55" s="253"/>
      <c r="C55" s="253"/>
      <c r="D55" s="253"/>
      <c r="E55" s="253"/>
      <c r="F55" s="253"/>
      <c r="G55" s="253"/>
      <c r="H55" s="253"/>
      <c r="I55" s="253"/>
    </row>
    <row r="56" spans="2:9" x14ac:dyDescent="0.2">
      <c r="B56" s="253"/>
      <c r="C56" s="253"/>
      <c r="D56" s="253"/>
      <c r="E56" s="253"/>
      <c r="F56" s="253"/>
      <c r="G56" s="253"/>
      <c r="H56" s="253"/>
      <c r="I56" s="253"/>
    </row>
    <row r="57" spans="2:9" x14ac:dyDescent="0.2">
      <c r="B57" s="253"/>
      <c r="C57" s="253"/>
      <c r="D57" s="253"/>
      <c r="E57" s="253"/>
      <c r="F57" s="253"/>
      <c r="G57" s="253"/>
      <c r="H57" s="253"/>
      <c r="I57" s="253"/>
    </row>
    <row r="58" spans="2:9" x14ac:dyDescent="0.2">
      <c r="B58" s="253"/>
      <c r="C58" s="253"/>
      <c r="D58" s="253"/>
      <c r="E58" s="253"/>
      <c r="F58" s="253"/>
      <c r="G58" s="253"/>
      <c r="H58" s="253"/>
      <c r="I58" s="253"/>
    </row>
    <row r="59" spans="2:9" x14ac:dyDescent="0.2">
      <c r="B59" s="253"/>
      <c r="C59" s="253"/>
      <c r="D59" s="253"/>
      <c r="E59" s="253"/>
      <c r="F59" s="253"/>
      <c r="G59" s="253"/>
      <c r="H59" s="253"/>
      <c r="I59" s="253"/>
    </row>
    <row r="60" spans="2:9" x14ac:dyDescent="0.2">
      <c r="B60" s="253"/>
      <c r="C60" s="253"/>
      <c r="D60" s="253"/>
      <c r="E60" s="253"/>
      <c r="F60" s="253"/>
      <c r="G60" s="253"/>
      <c r="H60" s="253"/>
      <c r="I60" s="253"/>
    </row>
    <row r="61" spans="2:9" x14ac:dyDescent="0.2">
      <c r="B61" s="253"/>
      <c r="C61" s="253"/>
      <c r="D61" s="253"/>
      <c r="E61" s="253"/>
      <c r="F61" s="253"/>
      <c r="G61" s="253"/>
      <c r="H61" s="253"/>
      <c r="I61" s="253"/>
    </row>
    <row r="62" spans="2:9" x14ac:dyDescent="0.2">
      <c r="B62" s="253"/>
      <c r="C62" s="253"/>
      <c r="D62" s="253"/>
      <c r="E62" s="253"/>
      <c r="F62" s="253"/>
      <c r="G62" s="253"/>
      <c r="H62" s="253"/>
      <c r="I62" s="253"/>
    </row>
    <row r="63" spans="2:9" x14ac:dyDescent="0.2">
      <c r="B63" s="253"/>
      <c r="C63" s="253"/>
      <c r="D63" s="253"/>
      <c r="E63" s="253"/>
      <c r="F63" s="253"/>
      <c r="G63" s="253"/>
      <c r="H63" s="253"/>
      <c r="I63" s="253"/>
    </row>
    <row r="64" spans="2:9" x14ac:dyDescent="0.2">
      <c r="B64" s="253"/>
      <c r="C64" s="253"/>
      <c r="D64" s="253"/>
      <c r="E64" s="253"/>
      <c r="F64" s="253"/>
      <c r="G64" s="253"/>
      <c r="H64" s="253"/>
      <c r="I64" s="253"/>
    </row>
    <row r="65" spans="1:23" x14ac:dyDescent="0.2">
      <c r="B65" s="253"/>
      <c r="C65" s="253"/>
      <c r="D65" s="253"/>
      <c r="E65" s="253"/>
      <c r="F65" s="253"/>
      <c r="G65" s="253"/>
      <c r="H65" s="253"/>
      <c r="I65" s="253"/>
    </row>
    <row r="66" spans="1:23" x14ac:dyDescent="0.2">
      <c r="B66" s="253"/>
      <c r="C66" s="253"/>
      <c r="D66" s="253"/>
      <c r="E66" s="253"/>
      <c r="F66" s="253"/>
      <c r="G66" s="253"/>
      <c r="H66" s="253"/>
      <c r="I66" s="253"/>
    </row>
    <row r="67" spans="1:23" x14ac:dyDescent="0.2">
      <c r="B67" s="253"/>
      <c r="C67" s="253"/>
      <c r="D67" s="253"/>
      <c r="E67" s="253"/>
      <c r="F67" s="253"/>
      <c r="G67" s="253"/>
      <c r="H67" s="253"/>
      <c r="I67" s="253"/>
    </row>
    <row r="68" spans="1:23" x14ac:dyDescent="0.2">
      <c r="B68" s="253"/>
      <c r="C68" s="253"/>
      <c r="D68" s="253"/>
      <c r="E68" s="253"/>
      <c r="F68" s="253"/>
      <c r="G68" s="253"/>
      <c r="H68" s="253"/>
      <c r="I68" s="253"/>
    </row>
    <row r="69" spans="1:23" x14ac:dyDescent="0.2">
      <c r="B69" s="253"/>
      <c r="C69" s="253"/>
      <c r="D69" s="253"/>
      <c r="E69" s="253"/>
      <c r="F69" s="253"/>
      <c r="G69" s="253"/>
      <c r="H69" s="253"/>
      <c r="I69" s="253"/>
    </row>
    <row r="70" spans="1:23" x14ac:dyDescent="0.2">
      <c r="B70" s="253"/>
      <c r="C70" s="253"/>
      <c r="D70" s="253"/>
      <c r="E70" s="253"/>
      <c r="F70" s="253"/>
      <c r="G70" s="253"/>
      <c r="H70" s="253"/>
      <c r="I70" s="253"/>
    </row>
    <row r="71" spans="1:23" x14ac:dyDescent="0.2">
      <c r="B71" s="253"/>
      <c r="C71" s="253"/>
      <c r="D71" s="253"/>
      <c r="E71" s="253"/>
      <c r="F71" s="253"/>
      <c r="G71" s="253"/>
      <c r="H71" s="253"/>
      <c r="I71" s="253"/>
    </row>
    <row r="72" spans="1:23" x14ac:dyDescent="0.2">
      <c r="B72" s="253"/>
      <c r="C72" s="253"/>
      <c r="D72" s="253"/>
      <c r="E72" s="253"/>
      <c r="F72" s="253"/>
      <c r="G72" s="253"/>
      <c r="H72" s="253"/>
      <c r="I72" s="253"/>
    </row>
    <row r="73" spans="1:23" x14ac:dyDescent="0.2">
      <c r="B73" s="253"/>
      <c r="C73" s="253"/>
      <c r="D73" s="253"/>
      <c r="E73" s="253"/>
      <c r="F73" s="253"/>
      <c r="G73" s="253"/>
      <c r="H73" s="253"/>
      <c r="I73" s="253"/>
    </row>
    <row r="74" spans="1:23" x14ac:dyDescent="0.2">
      <c r="B74" s="253"/>
      <c r="C74" s="253"/>
      <c r="D74" s="253"/>
      <c r="E74" s="253"/>
      <c r="F74" s="253"/>
      <c r="G74" s="253"/>
      <c r="H74" s="253"/>
      <c r="I74" s="253"/>
    </row>
    <row r="75" spans="1:23" x14ac:dyDescent="0.2">
      <c r="B75" s="253"/>
      <c r="C75" s="253"/>
      <c r="D75" s="253"/>
      <c r="E75" s="253"/>
      <c r="F75" s="253"/>
      <c r="G75" s="253"/>
      <c r="H75" s="253"/>
      <c r="I75" s="253"/>
    </row>
    <row r="76" spans="1:23" x14ac:dyDescent="0.2">
      <c r="B76" s="253"/>
      <c r="C76" s="253"/>
      <c r="D76" s="253"/>
      <c r="E76" s="253"/>
      <c r="F76" s="253"/>
      <c r="G76" s="253"/>
      <c r="H76" s="253"/>
      <c r="I76" s="253"/>
    </row>
    <row r="77" spans="1:23" x14ac:dyDescent="0.2">
      <c r="B77" s="253"/>
      <c r="C77" s="253"/>
      <c r="D77" s="253"/>
      <c r="E77" s="253"/>
      <c r="F77" s="253"/>
      <c r="G77" s="253"/>
      <c r="H77" s="253"/>
      <c r="I77" s="253"/>
    </row>
    <row r="78" spans="1:23" ht="45" x14ac:dyDescent="0.2">
      <c r="A78" s="1327" t="s">
        <v>157</v>
      </c>
      <c r="B78" s="1327"/>
      <c r="C78" s="1327"/>
      <c r="D78" s="1327"/>
      <c r="E78" s="1327"/>
      <c r="F78" s="1327"/>
      <c r="G78" s="1327"/>
      <c r="H78" s="1327"/>
      <c r="I78" s="1327"/>
      <c r="J78" s="1327"/>
      <c r="K78" s="1327"/>
      <c r="L78" s="1327"/>
      <c r="M78" s="1327"/>
      <c r="N78" s="1327"/>
      <c r="O78" s="1327"/>
      <c r="P78" s="1327"/>
      <c r="Q78" s="1327"/>
      <c r="R78" s="1327"/>
      <c r="S78" s="1327"/>
      <c r="T78" s="1327"/>
      <c r="U78" s="1327"/>
      <c r="V78" s="1327"/>
      <c r="W78" s="1327"/>
    </row>
    <row r="79" spans="1:23" ht="45" x14ac:dyDescent="0.6">
      <c r="A79" s="1331"/>
      <c r="B79" s="1331"/>
      <c r="C79" s="1331"/>
      <c r="D79" s="1331"/>
      <c r="E79" s="1331"/>
      <c r="F79" s="1331"/>
      <c r="G79" s="1331"/>
      <c r="H79" s="1331"/>
      <c r="I79" s="1331"/>
      <c r="J79" s="1331"/>
      <c r="K79" s="1331"/>
      <c r="L79" s="1331"/>
      <c r="M79" s="1331"/>
      <c r="N79" s="1331"/>
      <c r="O79" s="1331"/>
      <c r="P79" s="1331"/>
      <c r="Q79" s="1331"/>
      <c r="R79" s="1331"/>
      <c r="S79" s="1331"/>
      <c r="T79" s="1331"/>
      <c r="U79" s="1331"/>
    </row>
    <row r="80" spans="1:23" x14ac:dyDescent="0.2">
      <c r="B80" s="364"/>
      <c r="C80" s="364"/>
      <c r="D80" s="364"/>
      <c r="E80" s="364"/>
      <c r="F80" s="364"/>
      <c r="G80" s="364"/>
      <c r="H80" s="364"/>
      <c r="I80" s="364"/>
    </row>
    <row r="81" spans="1:23" x14ac:dyDescent="0.2">
      <c r="B81" s="364"/>
      <c r="C81" s="364"/>
      <c r="D81" s="364"/>
      <c r="E81" s="364"/>
      <c r="F81" s="364"/>
      <c r="G81" s="364"/>
      <c r="H81" s="364"/>
      <c r="I81" s="364"/>
    </row>
    <row r="82" spans="1:23" x14ac:dyDescent="0.2">
      <c r="B82" s="364"/>
      <c r="C82" s="364"/>
      <c r="D82" s="364"/>
      <c r="E82" s="364"/>
      <c r="F82" s="364"/>
      <c r="G82" s="364"/>
      <c r="H82" s="364"/>
      <c r="I82" s="364"/>
    </row>
    <row r="83" spans="1:23" x14ac:dyDescent="0.2">
      <c r="B83" s="364"/>
      <c r="C83" s="364"/>
      <c r="D83" s="364"/>
      <c r="E83" s="364"/>
      <c r="F83" s="364"/>
      <c r="G83" s="364"/>
      <c r="H83" s="364"/>
      <c r="I83" s="364"/>
    </row>
    <row r="84" spans="1:23" x14ac:dyDescent="0.2">
      <c r="B84" s="364"/>
      <c r="C84" s="364"/>
      <c r="D84" s="364"/>
      <c r="E84" s="364"/>
      <c r="F84" s="364"/>
      <c r="G84" s="364"/>
      <c r="H84" s="364"/>
      <c r="I84" s="364"/>
    </row>
    <row r="85" spans="1:23" ht="33.75" x14ac:dyDescent="0.2">
      <c r="A85" s="1310" t="s">
        <v>330</v>
      </c>
      <c r="B85" s="1310"/>
      <c r="C85" s="1310"/>
      <c r="D85" s="1310"/>
      <c r="E85" s="1310"/>
      <c r="F85" s="1310"/>
      <c r="G85" s="1310"/>
      <c r="H85" s="1310"/>
      <c r="I85" s="1310"/>
      <c r="J85" s="1310"/>
      <c r="K85" s="1310"/>
      <c r="L85" s="1310"/>
      <c r="M85" s="1310"/>
      <c r="N85" s="1310"/>
      <c r="O85" s="1310"/>
      <c r="P85" s="1310"/>
      <c r="Q85" s="1310"/>
      <c r="R85" s="1310"/>
      <c r="S85" s="1310"/>
      <c r="T85" s="1310"/>
      <c r="U85" s="1310"/>
      <c r="V85" s="1310"/>
      <c r="W85" s="1310"/>
    </row>
    <row r="86" spans="1:23" x14ac:dyDescent="0.2">
      <c r="A86" s="44"/>
      <c r="B86" s="364"/>
      <c r="C86" s="284"/>
      <c r="D86" s="364"/>
      <c r="E86" s="364"/>
      <c r="F86" s="364"/>
      <c r="G86" s="364"/>
      <c r="H86" s="364"/>
      <c r="I86" s="364"/>
    </row>
    <row r="87" spans="1:23" x14ac:dyDescent="0.2">
      <c r="A87" s="44"/>
      <c r="B87" s="364"/>
      <c r="C87" s="284"/>
      <c r="D87" s="364"/>
      <c r="E87" s="364"/>
      <c r="F87" s="364"/>
      <c r="G87" s="364"/>
      <c r="H87" s="364"/>
      <c r="I87" s="364"/>
    </row>
    <row r="88" spans="1:23" x14ac:dyDescent="0.2">
      <c r="A88" s="44"/>
      <c r="B88" s="364"/>
      <c r="C88" s="284"/>
      <c r="D88" s="364"/>
      <c r="E88" s="364"/>
      <c r="F88" s="364"/>
      <c r="G88" s="364"/>
      <c r="H88" s="364"/>
      <c r="I88" s="364"/>
    </row>
    <row r="89" spans="1:23" x14ac:dyDescent="0.2">
      <c r="A89" s="44"/>
      <c r="B89" s="364"/>
      <c r="C89" s="284"/>
      <c r="D89" s="364"/>
      <c r="E89" s="364"/>
      <c r="F89" s="364"/>
      <c r="G89" s="364"/>
      <c r="H89" s="364"/>
      <c r="I89" s="364"/>
    </row>
    <row r="90" spans="1:23" x14ac:dyDescent="0.2">
      <c r="B90" s="253"/>
      <c r="C90" s="253"/>
      <c r="D90" s="253"/>
      <c r="E90" s="253"/>
      <c r="F90" s="253"/>
      <c r="G90" s="253"/>
      <c r="H90" s="253"/>
      <c r="I90" s="253"/>
    </row>
    <row r="91" spans="1:23" x14ac:dyDescent="0.2">
      <c r="B91" s="253"/>
      <c r="C91" s="253"/>
      <c r="D91" s="253"/>
      <c r="E91" s="253"/>
      <c r="F91" s="253"/>
      <c r="G91" s="253"/>
      <c r="H91" s="253"/>
      <c r="I91" s="253"/>
    </row>
    <row r="92" spans="1:23" x14ac:dyDescent="0.2">
      <c r="B92" s="253"/>
      <c r="C92" s="253"/>
      <c r="D92" s="253"/>
      <c r="E92" s="253"/>
      <c r="F92" s="253"/>
      <c r="G92" s="253"/>
      <c r="H92" s="253"/>
      <c r="I92" s="253"/>
    </row>
    <row r="93" spans="1:23" x14ac:dyDescent="0.2">
      <c r="B93" s="253"/>
      <c r="C93" s="253"/>
      <c r="D93" s="253"/>
      <c r="E93" s="253"/>
      <c r="F93" s="253"/>
      <c r="G93" s="253"/>
      <c r="H93" s="253"/>
      <c r="I93" s="253"/>
    </row>
    <row r="94" spans="1:23" x14ac:dyDescent="0.2">
      <c r="B94" s="253"/>
      <c r="C94" s="253"/>
      <c r="D94" s="253"/>
      <c r="E94" s="253"/>
      <c r="F94" s="253"/>
      <c r="G94" s="253"/>
      <c r="H94" s="253"/>
      <c r="I94" s="253"/>
    </row>
    <row r="95" spans="1:23" x14ac:dyDescent="0.2">
      <c r="B95" s="253"/>
      <c r="C95" s="253"/>
      <c r="D95" s="253"/>
      <c r="E95" s="253"/>
      <c r="F95" s="253"/>
      <c r="G95" s="253"/>
      <c r="H95" s="253"/>
      <c r="I95" s="253"/>
    </row>
    <row r="96" spans="1:23" x14ac:dyDescent="0.2">
      <c r="B96" s="253"/>
      <c r="C96" s="253"/>
      <c r="D96" s="253"/>
      <c r="E96" s="253"/>
      <c r="F96" s="253"/>
      <c r="G96" s="253"/>
      <c r="H96" s="253"/>
      <c r="I96" s="253"/>
    </row>
    <row r="97" spans="1:22" x14ac:dyDescent="0.2">
      <c r="B97" s="253"/>
      <c r="C97" s="253"/>
      <c r="D97" s="253"/>
      <c r="E97" s="253"/>
      <c r="F97" s="253"/>
      <c r="G97" s="253"/>
      <c r="H97" s="253"/>
      <c r="I97" s="253"/>
    </row>
    <row r="98" spans="1:22" x14ac:dyDescent="0.2">
      <c r="B98" s="253"/>
      <c r="C98" s="253"/>
      <c r="D98" s="253"/>
      <c r="E98" s="253"/>
      <c r="F98" s="253"/>
      <c r="G98" s="253"/>
      <c r="H98" s="253"/>
      <c r="I98" s="253"/>
    </row>
    <row r="99" spans="1:22" x14ac:dyDescent="0.2">
      <c r="B99" s="253"/>
      <c r="C99" s="253"/>
      <c r="D99" s="253"/>
      <c r="E99" s="253"/>
      <c r="F99" s="253"/>
      <c r="G99" s="253"/>
      <c r="H99" s="253"/>
      <c r="I99" s="253"/>
    </row>
    <row r="100" spans="1:22" x14ac:dyDescent="0.2">
      <c r="B100" s="253"/>
      <c r="C100" s="253"/>
      <c r="D100" s="253"/>
      <c r="E100" s="253"/>
      <c r="F100" s="253"/>
      <c r="G100" s="253"/>
      <c r="H100" s="253"/>
      <c r="I100" s="253"/>
    </row>
    <row r="101" spans="1:22" x14ac:dyDescent="0.2">
      <c r="B101" s="253"/>
      <c r="C101" s="253"/>
      <c r="D101" s="253"/>
      <c r="E101" s="253"/>
      <c r="F101" s="253"/>
      <c r="G101" s="253"/>
      <c r="H101" s="253"/>
      <c r="I101" s="253"/>
    </row>
    <row r="102" spans="1:22" x14ac:dyDescent="0.2">
      <c r="B102" s="253"/>
      <c r="C102" s="253"/>
      <c r="D102" s="253"/>
      <c r="E102" s="253"/>
      <c r="F102" s="253"/>
      <c r="G102" s="253"/>
      <c r="H102" s="253"/>
      <c r="I102" s="253"/>
    </row>
    <row r="103" spans="1:22" x14ac:dyDescent="0.2">
      <c r="B103" s="253"/>
      <c r="C103" s="253"/>
      <c r="D103" s="253"/>
      <c r="E103" s="253"/>
      <c r="F103" s="253"/>
      <c r="G103" s="253"/>
      <c r="H103" s="253"/>
      <c r="I103" s="253"/>
    </row>
    <row r="104" spans="1:22" ht="35.25" x14ac:dyDescent="0.2">
      <c r="A104" s="1323"/>
      <c r="B104" s="1323"/>
      <c r="C104" s="1323"/>
      <c r="D104" s="1323"/>
      <c r="E104" s="1323"/>
      <c r="F104" s="1323"/>
      <c r="G104" s="1323"/>
      <c r="H104" s="1323"/>
      <c r="I104" s="1323"/>
      <c r="J104" s="1323"/>
      <c r="K104" s="1323"/>
      <c r="L104" s="1323"/>
      <c r="M104" s="1323"/>
      <c r="N104" s="1323"/>
      <c r="O104" s="1323"/>
      <c r="P104" s="1323"/>
      <c r="Q104" s="1323"/>
      <c r="R104" s="1323"/>
      <c r="S104" s="1323"/>
      <c r="T104" s="1323"/>
      <c r="U104" s="1323"/>
      <c r="V104" s="258"/>
    </row>
    <row r="105" spans="1:22" ht="20.25" x14ac:dyDescent="0.3">
      <c r="A105" s="1369"/>
      <c r="B105" s="1369"/>
      <c r="C105" s="1369"/>
      <c r="D105" s="1369"/>
      <c r="E105" s="1369"/>
      <c r="F105" s="1369"/>
      <c r="G105" s="1369"/>
      <c r="H105" s="1369"/>
      <c r="I105" s="1369"/>
      <c r="J105" s="1369"/>
      <c r="K105" s="1369"/>
      <c r="L105" s="1369"/>
      <c r="M105" s="1369"/>
      <c r="N105" s="1369"/>
      <c r="O105" s="1369"/>
      <c r="P105" s="1369"/>
      <c r="Q105" s="1369"/>
      <c r="R105" s="1369"/>
      <c r="S105" s="1369"/>
      <c r="T105" s="1369"/>
      <c r="U105" s="1369"/>
    </row>
    <row r="106" spans="1:22" x14ac:dyDescent="0.2">
      <c r="B106" s="253"/>
      <c r="C106" s="253"/>
      <c r="D106" s="253"/>
      <c r="E106" s="253"/>
      <c r="F106" s="253"/>
      <c r="G106" s="253"/>
      <c r="H106" s="253"/>
      <c r="I106" s="253"/>
    </row>
    <row r="107" spans="1:22" x14ac:dyDescent="0.2">
      <c r="B107" s="253"/>
      <c r="C107" s="253"/>
      <c r="D107" s="253"/>
      <c r="E107" s="253"/>
      <c r="F107" s="253"/>
      <c r="G107" s="253"/>
      <c r="H107" s="253"/>
      <c r="I107" s="253"/>
    </row>
    <row r="108" spans="1:22" x14ac:dyDescent="0.2">
      <c r="B108" s="253"/>
      <c r="C108" s="253"/>
      <c r="D108" s="253"/>
      <c r="E108" s="253"/>
      <c r="F108" s="253"/>
      <c r="G108" s="253"/>
      <c r="H108" s="253"/>
      <c r="I108" s="253"/>
    </row>
    <row r="109" spans="1:22" x14ac:dyDescent="0.2">
      <c r="B109" s="253"/>
      <c r="C109" s="253"/>
      <c r="D109" s="253"/>
      <c r="E109" s="253"/>
      <c r="F109" s="253"/>
      <c r="G109" s="253"/>
      <c r="H109" s="253"/>
      <c r="I109" s="253"/>
    </row>
    <row r="110" spans="1:22" ht="33.75" x14ac:dyDescent="0.2">
      <c r="A110" s="1368"/>
      <c r="B110" s="1368"/>
      <c r="C110" s="1368"/>
      <c r="D110" s="1368"/>
      <c r="E110" s="1368"/>
      <c r="F110" s="1368"/>
      <c r="G110" s="1368"/>
      <c r="H110" s="1368"/>
      <c r="I110" s="1368"/>
      <c r="J110" s="1368"/>
      <c r="K110" s="1368"/>
      <c r="L110" s="1368"/>
      <c r="M110" s="1368"/>
      <c r="N110" s="1368"/>
      <c r="O110" s="1368"/>
      <c r="P110" s="1368"/>
      <c r="Q110" s="1368"/>
      <c r="R110" s="1368"/>
      <c r="S110" s="1368"/>
      <c r="T110" s="1368"/>
      <c r="U110" s="1368"/>
      <c r="V110" s="259"/>
    </row>
    <row r="111" spans="1:22" x14ac:dyDescent="0.2">
      <c r="B111" s="253"/>
      <c r="C111" s="253"/>
      <c r="D111" s="253"/>
      <c r="E111" s="253"/>
      <c r="F111" s="253"/>
      <c r="G111" s="253"/>
      <c r="H111" s="253"/>
      <c r="I111" s="253"/>
    </row>
    <row r="112" spans="1:22" x14ac:dyDescent="0.2">
      <c r="B112" s="253"/>
      <c r="C112" s="253"/>
      <c r="D112" s="253"/>
      <c r="E112" s="253"/>
      <c r="F112" s="253"/>
      <c r="G112" s="253"/>
      <c r="H112" s="253"/>
      <c r="I112" s="253"/>
    </row>
    <row r="113" spans="1:23" x14ac:dyDescent="0.2">
      <c r="B113" s="253"/>
      <c r="C113" s="253"/>
      <c r="D113" s="253"/>
      <c r="E113" s="253"/>
      <c r="F113" s="253"/>
      <c r="G113" s="253"/>
      <c r="H113" s="253"/>
      <c r="I113" s="253"/>
    </row>
    <row r="115" spans="1:23" hidden="1" x14ac:dyDescent="0.2"/>
    <row r="116" spans="1:23" hidden="1" x14ac:dyDescent="0.2"/>
    <row r="117" spans="1:23" hidden="1" x14ac:dyDescent="0.2"/>
    <row r="118" spans="1:23" hidden="1" x14ac:dyDescent="0.2"/>
    <row r="119" spans="1:23" hidden="1" x14ac:dyDescent="0.2"/>
    <row r="120" spans="1:23" hidden="1" x14ac:dyDescent="0.2"/>
    <row r="121" spans="1:23" hidden="1" x14ac:dyDescent="0.2"/>
    <row r="122" spans="1:23" hidden="1" x14ac:dyDescent="0.2"/>
    <row r="123" spans="1:23" hidden="1" x14ac:dyDescent="0.2"/>
    <row r="124" spans="1:23" hidden="1" x14ac:dyDescent="0.2"/>
    <row r="125" spans="1:23" hidden="1" x14ac:dyDescent="0.2"/>
    <row r="126" spans="1:23" hidden="1" x14ac:dyDescent="0.2"/>
    <row r="127" spans="1:23" s="254" customFormat="1" ht="21.75" customHeight="1" x14ac:dyDescent="0.2">
      <c r="A127" s="1370" t="s">
        <v>152</v>
      </c>
      <c r="B127" s="1371"/>
      <c r="C127" s="1371"/>
      <c r="D127" s="1371"/>
      <c r="E127" s="1371"/>
      <c r="F127" s="1371"/>
      <c r="G127" s="1371"/>
      <c r="H127" s="1371"/>
      <c r="I127" s="1371"/>
      <c r="J127" s="1371"/>
      <c r="K127" s="1371"/>
      <c r="L127" s="1371"/>
      <c r="M127" s="1371"/>
      <c r="N127" s="1371"/>
      <c r="O127" s="1371"/>
      <c r="P127" s="1371"/>
      <c r="Q127" s="1371"/>
      <c r="R127" s="1371"/>
      <c r="S127" s="1371"/>
      <c r="T127" s="1371"/>
      <c r="U127" s="1371"/>
      <c r="V127" s="1371"/>
      <c r="W127" s="1372"/>
    </row>
    <row r="128" spans="1:23" s="254" customFormat="1" ht="24" customHeight="1" x14ac:dyDescent="0.2">
      <c r="A128" s="1373" t="s">
        <v>151</v>
      </c>
      <c r="B128" s="1374"/>
      <c r="C128" s="1374"/>
      <c r="D128" s="1374"/>
      <c r="E128" s="1374"/>
      <c r="F128" s="1374"/>
      <c r="G128" s="1374"/>
      <c r="H128" s="1374"/>
      <c r="I128" s="1374"/>
      <c r="J128" s="1374"/>
      <c r="K128" s="1374"/>
      <c r="L128" s="1374"/>
      <c r="M128" s="1374"/>
      <c r="N128" s="1374"/>
      <c r="O128" s="1374"/>
      <c r="P128" s="1374"/>
      <c r="Q128" s="1374"/>
      <c r="R128" s="1374"/>
      <c r="S128" s="1374"/>
      <c r="T128" s="1374"/>
      <c r="U128" s="1374"/>
      <c r="V128" s="1374"/>
      <c r="W128" s="1375"/>
    </row>
    <row r="129" spans="1:33" s="254" customFormat="1" ht="5.25" customHeight="1" x14ac:dyDescent="0.2">
      <c r="A129" s="311"/>
      <c r="B129" s="256"/>
      <c r="C129" s="256"/>
      <c r="D129" s="256"/>
      <c r="E129" s="256"/>
      <c r="F129" s="256"/>
      <c r="G129" s="256"/>
      <c r="H129" s="256"/>
      <c r="I129" s="256"/>
      <c r="J129" s="256"/>
      <c r="K129" s="256"/>
      <c r="L129" s="256"/>
      <c r="M129" s="319"/>
      <c r="N129" s="319"/>
      <c r="O129" s="256"/>
      <c r="P129" s="319"/>
      <c r="Q129" s="319"/>
      <c r="R129" s="256"/>
      <c r="S129" s="330"/>
      <c r="V129" s="256"/>
      <c r="W129" s="256"/>
    </row>
    <row r="130" spans="1:33" s="255" customFormat="1" ht="23.25" customHeight="1" x14ac:dyDescent="0.2">
      <c r="A130" s="1357" t="s">
        <v>333</v>
      </c>
      <c r="B130" s="1358"/>
      <c r="C130" s="1358"/>
      <c r="D130" s="1358"/>
      <c r="E130" s="1358"/>
      <c r="F130" s="1358"/>
      <c r="G130" s="1358"/>
      <c r="H130" s="1358"/>
      <c r="I130" s="1358"/>
      <c r="J130" s="1358"/>
      <c r="K130" s="1358"/>
      <c r="L130" s="1358"/>
      <c r="M130" s="1358"/>
      <c r="N130" s="1358"/>
      <c r="O130" s="1358"/>
      <c r="P130" s="1358"/>
      <c r="Q130" s="1358"/>
      <c r="R130" s="1358"/>
      <c r="S130" s="1358"/>
      <c r="T130" s="1358"/>
      <c r="U130" s="1358"/>
      <c r="V130" s="1358"/>
      <c r="W130" s="1359"/>
    </row>
    <row r="131" spans="1:33" ht="5.0999999999999996" customHeight="1" thickBot="1" x14ac:dyDescent="0.2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V131" s="52"/>
      <c r="W131" s="52"/>
    </row>
    <row r="132" spans="1:33" ht="33.75" customHeight="1" x14ac:dyDescent="0.2">
      <c r="A132" s="1340" t="s">
        <v>163</v>
      </c>
      <c r="B132" s="1264" t="s">
        <v>49</v>
      </c>
      <c r="C132" s="1265"/>
      <c r="D132" s="1260" t="s">
        <v>174</v>
      </c>
      <c r="E132" s="1333" t="s">
        <v>184</v>
      </c>
      <c r="F132" s="1266" t="s">
        <v>176</v>
      </c>
      <c r="G132" s="1266" t="s">
        <v>177</v>
      </c>
      <c r="H132" s="1266" t="s">
        <v>178</v>
      </c>
      <c r="I132" s="1333" t="s">
        <v>223</v>
      </c>
      <c r="J132" s="1298" t="s">
        <v>161</v>
      </c>
      <c r="K132" s="1299"/>
      <c r="L132" s="1300"/>
      <c r="M132" s="1272" t="s">
        <v>183</v>
      </c>
      <c r="N132" s="1376"/>
      <c r="O132" s="1377" t="s">
        <v>155</v>
      </c>
      <c r="P132" s="1280" t="s">
        <v>175</v>
      </c>
      <c r="Q132" s="1281"/>
      <c r="R132" s="1282" t="s">
        <v>182</v>
      </c>
      <c r="S132" s="1343" t="s">
        <v>164</v>
      </c>
      <c r="T132" s="1276"/>
      <c r="U132" s="1362" t="s">
        <v>331</v>
      </c>
      <c r="V132" s="1360" t="s">
        <v>230</v>
      </c>
      <c r="W132" s="1361"/>
    </row>
    <row r="133" spans="1:33" ht="63" customHeight="1" x14ac:dyDescent="0.2">
      <c r="A133" s="1341"/>
      <c r="B133" s="803" t="s">
        <v>172</v>
      </c>
      <c r="C133" s="802" t="s">
        <v>154</v>
      </c>
      <c r="D133" s="1261"/>
      <c r="E133" s="1334"/>
      <c r="F133" s="1267"/>
      <c r="G133" s="1267"/>
      <c r="H133" s="1267"/>
      <c r="I133" s="1334"/>
      <c r="J133" s="865" t="s">
        <v>303</v>
      </c>
      <c r="K133" s="865" t="s">
        <v>301</v>
      </c>
      <c r="L133" s="865" t="s">
        <v>302</v>
      </c>
      <c r="M133" s="802" t="s">
        <v>172</v>
      </c>
      <c r="N133" s="988" t="s">
        <v>154</v>
      </c>
      <c r="O133" s="1378"/>
      <c r="P133" s="820" t="s">
        <v>173</v>
      </c>
      <c r="Q133" s="821" t="s">
        <v>154</v>
      </c>
      <c r="R133" s="1336"/>
      <c r="S133" s="926" t="s">
        <v>173</v>
      </c>
      <c r="T133" s="815" t="s">
        <v>154</v>
      </c>
      <c r="U133" s="1363"/>
      <c r="V133" s="805" t="s">
        <v>231</v>
      </c>
      <c r="W133" s="880" t="s">
        <v>232</v>
      </c>
    </row>
    <row r="134" spans="1:33" ht="12.75" customHeight="1" thickBot="1" x14ac:dyDescent="0.25">
      <c r="A134" s="1341"/>
      <c r="B134" s="485" t="s">
        <v>82</v>
      </c>
      <c r="C134" s="486" t="s">
        <v>165</v>
      </c>
      <c r="D134" s="507" t="s">
        <v>166</v>
      </c>
      <c r="E134" s="514" t="s">
        <v>87</v>
      </c>
      <c r="F134" s="514" t="s">
        <v>79</v>
      </c>
      <c r="G134" s="514" t="s">
        <v>80</v>
      </c>
      <c r="H134" s="514" t="s">
        <v>153</v>
      </c>
      <c r="I134" s="514" t="s">
        <v>160</v>
      </c>
      <c r="J134" s="514" t="s">
        <v>162</v>
      </c>
      <c r="K134" s="514" t="s">
        <v>83</v>
      </c>
      <c r="L134" s="514" t="s">
        <v>186</v>
      </c>
      <c r="M134" s="486" t="s">
        <v>187</v>
      </c>
      <c r="N134" s="867" t="s">
        <v>81</v>
      </c>
      <c r="O134" s="1142" t="s">
        <v>188</v>
      </c>
      <c r="P134" s="1143" t="s">
        <v>85</v>
      </c>
      <c r="Q134" s="1144" t="s">
        <v>189</v>
      </c>
      <c r="R134" s="1145" t="s">
        <v>190</v>
      </c>
      <c r="S134" s="1093" t="s">
        <v>191</v>
      </c>
      <c r="T134" s="1093" t="s">
        <v>192</v>
      </c>
      <c r="U134" s="1146" t="s">
        <v>194</v>
      </c>
      <c r="V134" s="1147" t="s">
        <v>85</v>
      </c>
      <c r="W134" s="1007" t="s">
        <v>189</v>
      </c>
    </row>
    <row r="135" spans="1:33" ht="33.75" customHeight="1" thickBot="1" x14ac:dyDescent="0.25">
      <c r="A135" s="991" t="s">
        <v>213</v>
      </c>
      <c r="B135" s="1082">
        <f t="shared" ref="B135:V135" si="0">SUM(B136:B137)</f>
        <v>269</v>
      </c>
      <c r="C135" s="1083">
        <v>0</v>
      </c>
      <c r="D135" s="482">
        <f t="shared" si="0"/>
        <v>269</v>
      </c>
      <c r="E135" s="1164">
        <f t="shared" si="0"/>
        <v>0</v>
      </c>
      <c r="F135" s="1085">
        <f t="shared" si="0"/>
        <v>2</v>
      </c>
      <c r="G135" s="1085">
        <f t="shared" si="0"/>
        <v>0</v>
      </c>
      <c r="H135" s="1085">
        <f t="shared" si="0"/>
        <v>0</v>
      </c>
      <c r="I135" s="1085">
        <f t="shared" si="0"/>
        <v>2</v>
      </c>
      <c r="J135" s="1085">
        <f t="shared" si="0"/>
        <v>92</v>
      </c>
      <c r="K135" s="1085">
        <f t="shared" si="0"/>
        <v>13</v>
      </c>
      <c r="L135" s="1085">
        <f t="shared" si="0"/>
        <v>11</v>
      </c>
      <c r="M135" s="1083">
        <f t="shared" si="0"/>
        <v>120</v>
      </c>
      <c r="N135" s="1165">
        <f t="shared" si="0"/>
        <v>0</v>
      </c>
      <c r="O135" s="1166">
        <f t="shared" si="0"/>
        <v>120</v>
      </c>
      <c r="P135" s="1088">
        <f t="shared" si="0"/>
        <v>0</v>
      </c>
      <c r="Q135" s="1089">
        <f t="shared" si="0"/>
        <v>0</v>
      </c>
      <c r="R135" s="1003">
        <f t="shared" si="0"/>
        <v>0</v>
      </c>
      <c r="S135" s="1090">
        <f t="shared" si="0"/>
        <v>149</v>
      </c>
      <c r="T135" s="1091">
        <f t="shared" si="0"/>
        <v>0</v>
      </c>
      <c r="U135" s="1167">
        <f t="shared" si="0"/>
        <v>149</v>
      </c>
      <c r="V135" s="1168">
        <f t="shared" si="0"/>
        <v>488</v>
      </c>
      <c r="W135" s="483">
        <f>SUM(W136:W137)</f>
        <v>240</v>
      </c>
    </row>
    <row r="136" spans="1:33" s="251" customFormat="1" ht="57" customHeight="1" x14ac:dyDescent="0.2">
      <c r="A136" s="1148" t="s">
        <v>270</v>
      </c>
      <c r="B136" s="1149">
        <v>169</v>
      </c>
      <c r="C136" s="1150">
        <v>0</v>
      </c>
      <c r="D136" s="1151">
        <f>SUM(B136:C136)</f>
        <v>169</v>
      </c>
      <c r="E136" s="1152">
        <v>0</v>
      </c>
      <c r="F136" s="1153">
        <v>1</v>
      </c>
      <c r="G136" s="1153">
        <v>0</v>
      </c>
      <c r="H136" s="1153">
        <v>0</v>
      </c>
      <c r="I136" s="1153">
        <v>1</v>
      </c>
      <c r="J136" s="1153">
        <v>38</v>
      </c>
      <c r="K136" s="1153">
        <v>5</v>
      </c>
      <c r="L136" s="1153">
        <v>4</v>
      </c>
      <c r="M136" s="1150">
        <f>SUM(E136:L136)</f>
        <v>49</v>
      </c>
      <c r="N136" s="1154">
        <v>0</v>
      </c>
      <c r="O136" s="1155">
        <f>SUM(M136:N136)</f>
        <v>49</v>
      </c>
      <c r="P136" s="1156">
        <v>0</v>
      </c>
      <c r="Q136" s="1157">
        <v>0</v>
      </c>
      <c r="R136" s="1158">
        <f>+P136+Q136</f>
        <v>0</v>
      </c>
      <c r="S136" s="1159">
        <f>+B136-M136-P136</f>
        <v>120</v>
      </c>
      <c r="T136" s="1160">
        <f>+C136-N136-Q136</f>
        <v>0</v>
      </c>
      <c r="U136" s="1161">
        <f>+S136+T136</f>
        <v>120</v>
      </c>
      <c r="V136" s="1162">
        <v>419</v>
      </c>
      <c r="W136" s="1163">
        <v>138</v>
      </c>
      <c r="X136" s="252"/>
      <c r="Y136" s="252"/>
      <c r="Z136" s="252"/>
      <c r="AA136" s="252"/>
      <c r="AB136" s="252"/>
      <c r="AC136" s="252"/>
      <c r="AD136" s="252"/>
      <c r="AE136" s="252"/>
      <c r="AF136" s="252"/>
      <c r="AG136" s="252"/>
    </row>
    <row r="137" spans="1:33" s="251" customFormat="1" ht="52.5" customHeight="1" x14ac:dyDescent="0.2">
      <c r="A137" s="837" t="s">
        <v>299</v>
      </c>
      <c r="B137" s="441">
        <v>100</v>
      </c>
      <c r="C137" s="407">
        <v>0</v>
      </c>
      <c r="D137" s="408">
        <f>SUM(B137:C137)</f>
        <v>100</v>
      </c>
      <c r="E137" s="416">
        <v>0</v>
      </c>
      <c r="F137" s="417">
        <v>1</v>
      </c>
      <c r="G137" s="417">
        <v>0</v>
      </c>
      <c r="H137" s="417">
        <v>0</v>
      </c>
      <c r="I137" s="417">
        <v>1</v>
      </c>
      <c r="J137" s="417">
        <v>54</v>
      </c>
      <c r="K137" s="417">
        <v>8</v>
      </c>
      <c r="L137" s="417">
        <v>7</v>
      </c>
      <c r="M137" s="407">
        <f>SUM(E137:L137)</f>
        <v>71</v>
      </c>
      <c r="N137" s="989">
        <v>0</v>
      </c>
      <c r="O137" s="990">
        <f>SUM(M137:N137)</f>
        <v>71</v>
      </c>
      <c r="P137" s="930">
        <v>0</v>
      </c>
      <c r="Q137" s="931">
        <v>0</v>
      </c>
      <c r="R137" s="933">
        <f>+P137+Q137</f>
        <v>0</v>
      </c>
      <c r="S137" s="934">
        <f>+B137-M137-P137</f>
        <v>29</v>
      </c>
      <c r="T137" s="935">
        <f>+C137-N137-Q137</f>
        <v>0</v>
      </c>
      <c r="U137" s="986">
        <f>+S137+T137</f>
        <v>29</v>
      </c>
      <c r="V137" s="987">
        <v>69</v>
      </c>
      <c r="W137" s="267">
        <v>102</v>
      </c>
      <c r="X137" s="252"/>
      <c r="Y137" s="252"/>
      <c r="Z137" s="252"/>
      <c r="AA137" s="252"/>
      <c r="AB137" s="252"/>
      <c r="AC137" s="252"/>
      <c r="AD137" s="252"/>
      <c r="AE137" s="252"/>
      <c r="AF137" s="252"/>
      <c r="AG137" s="252"/>
    </row>
    <row r="138" spans="1:33" s="43" customFormat="1" ht="12.75" customHeight="1" x14ac:dyDescent="0.2">
      <c r="A138" s="1277" t="s">
        <v>346</v>
      </c>
      <c r="B138" s="1277"/>
      <c r="C138" s="1277"/>
      <c r="D138" s="1277"/>
      <c r="E138" s="1277"/>
      <c r="F138" s="1277"/>
      <c r="G138" s="1277"/>
      <c r="H138" s="1277"/>
      <c r="I138" s="1277"/>
      <c r="J138" s="1277"/>
      <c r="K138" s="1277"/>
      <c r="L138" s="1277"/>
      <c r="M138" s="1277"/>
      <c r="N138" s="1277"/>
      <c r="O138" s="1277"/>
      <c r="P138" s="1277"/>
      <c r="Q138" s="1277"/>
      <c r="R138" s="1277"/>
      <c r="S138" s="1277"/>
      <c r="T138" s="1277"/>
      <c r="U138" s="1277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1:33" s="265" customFormat="1" ht="10.5" customHeight="1" x14ac:dyDescent="0.2">
      <c r="A139" s="312"/>
      <c r="B139" s="261"/>
      <c r="C139" s="261"/>
      <c r="D139" s="261"/>
      <c r="E139" s="261"/>
      <c r="F139" s="261"/>
      <c r="G139" s="261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T139" s="266"/>
      <c r="U139" s="266"/>
      <c r="V139" s="264"/>
      <c r="W139" s="264"/>
      <c r="X139" s="266"/>
      <c r="Y139" s="266"/>
      <c r="Z139" s="266"/>
      <c r="AA139" s="266"/>
      <c r="AB139" s="266"/>
      <c r="AC139" s="266"/>
      <c r="AD139" s="266"/>
      <c r="AE139" s="266"/>
      <c r="AF139" s="266"/>
      <c r="AG139" s="266"/>
    </row>
    <row r="140" spans="1:33" s="43" customFormat="1" ht="10.5" customHeight="1" x14ac:dyDescent="0.2">
      <c r="A140" s="308"/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T140" s="44"/>
      <c r="U140" s="44"/>
      <c r="V140" s="250"/>
      <c r="W140" s="250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</row>
    <row r="141" spans="1:33" s="43" customFormat="1" ht="10.5" customHeight="1" x14ac:dyDescent="0.2">
      <c r="A141" s="308"/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T141" s="44"/>
      <c r="U141" s="44"/>
      <c r="V141" s="250"/>
      <c r="W141" s="250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</row>
    <row r="142" spans="1:33" s="43" customFormat="1" ht="10.5" customHeight="1" x14ac:dyDescent="0.2">
      <c r="A142" s="308"/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T142" s="44"/>
      <c r="U142" s="44"/>
      <c r="V142" s="250"/>
      <c r="W142" s="250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</row>
    <row r="143" spans="1:33" s="43" customFormat="1" ht="10.5" customHeight="1" x14ac:dyDescent="0.2">
      <c r="A143" s="308"/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T143" s="44"/>
      <c r="U143" s="44"/>
      <c r="V143" s="250"/>
      <c r="W143" s="250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</row>
    <row r="144" spans="1:33" s="43" customFormat="1" ht="10.5" customHeight="1" x14ac:dyDescent="0.2">
      <c r="A144" s="308"/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T144" s="44"/>
      <c r="U144" s="44"/>
      <c r="V144" s="250"/>
      <c r="W144" s="250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</row>
    <row r="145" spans="1:33" s="43" customFormat="1" ht="10.5" customHeight="1" x14ac:dyDescent="0.2">
      <c r="A145" s="308"/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T145" s="44"/>
      <c r="U145" s="44"/>
      <c r="V145" s="250"/>
      <c r="W145" s="250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</row>
    <row r="146" spans="1:33" s="43" customFormat="1" ht="10.5" customHeight="1" x14ac:dyDescent="0.2">
      <c r="A146" s="308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T146" s="44"/>
      <c r="U146" s="44"/>
      <c r="V146" s="250"/>
      <c r="W146" s="250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</row>
    <row r="147" spans="1:33" s="43" customFormat="1" ht="10.5" customHeight="1" x14ac:dyDescent="0.2">
      <c r="A147" s="308"/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T147" s="44"/>
      <c r="U147" s="44"/>
      <c r="V147" s="250"/>
      <c r="W147" s="250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</row>
    <row r="148" spans="1:33" s="43" customFormat="1" ht="10.5" customHeight="1" x14ac:dyDescent="0.2">
      <c r="A148" s="308"/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T148" s="44"/>
      <c r="U148" s="44"/>
      <c r="V148" s="250"/>
      <c r="W148" s="250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</row>
    <row r="149" spans="1:33" s="43" customFormat="1" ht="10.5" customHeight="1" x14ac:dyDescent="0.2">
      <c r="A149" s="308"/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T149" s="44"/>
      <c r="U149" s="44"/>
      <c r="V149" s="250"/>
      <c r="W149" s="250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</row>
    <row r="150" spans="1:33" s="43" customFormat="1" ht="10.5" customHeight="1" x14ac:dyDescent="0.2">
      <c r="A150" s="308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T150" s="44"/>
      <c r="U150" s="44"/>
      <c r="V150" s="250"/>
      <c r="W150" s="250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</row>
    <row r="151" spans="1:33" s="43" customFormat="1" ht="10.5" customHeight="1" x14ac:dyDescent="0.2">
      <c r="A151" s="308"/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T151" s="44"/>
      <c r="U151" s="44"/>
      <c r="V151" s="250"/>
      <c r="W151" s="250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</row>
    <row r="152" spans="1:33" s="43" customFormat="1" ht="10.5" customHeight="1" x14ac:dyDescent="0.2">
      <c r="A152" s="308"/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T152" s="44"/>
      <c r="U152" s="44"/>
      <c r="V152" s="250"/>
      <c r="W152" s="250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</row>
    <row r="153" spans="1:33" s="43" customFormat="1" ht="10.5" customHeight="1" x14ac:dyDescent="0.2">
      <c r="A153" s="308"/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T153" s="44"/>
      <c r="U153" s="44"/>
      <c r="V153" s="250"/>
      <c r="W153" s="250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</row>
    <row r="154" spans="1:33" s="43" customFormat="1" ht="10.5" customHeight="1" x14ac:dyDescent="0.2">
      <c r="A154" s="308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T154" s="44"/>
      <c r="U154" s="44"/>
      <c r="V154" s="250"/>
      <c r="W154" s="250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</row>
    <row r="155" spans="1:33" s="43" customFormat="1" ht="10.5" customHeight="1" x14ac:dyDescent="0.2">
      <c r="A155" s="308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T155" s="44"/>
      <c r="U155" s="44"/>
      <c r="V155" s="250"/>
      <c r="W155" s="250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</row>
    <row r="156" spans="1:33" s="43" customFormat="1" ht="10.5" customHeight="1" x14ac:dyDescent="0.2">
      <c r="A156" s="308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T156" s="44"/>
      <c r="U156" s="44"/>
      <c r="V156" s="250"/>
      <c r="W156" s="250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</row>
    <row r="157" spans="1:33" s="43" customFormat="1" ht="10.5" customHeight="1" x14ac:dyDescent="0.2">
      <c r="A157" s="308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T157" s="44"/>
      <c r="U157" s="44"/>
      <c r="V157" s="250"/>
      <c r="W157" s="250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</row>
    <row r="158" spans="1:33" s="43" customFormat="1" ht="10.5" customHeight="1" x14ac:dyDescent="0.2">
      <c r="A158" s="308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T158" s="44"/>
      <c r="U158" s="44"/>
      <c r="V158" s="250"/>
      <c r="W158" s="250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</row>
    <row r="159" spans="1:33" s="43" customFormat="1" ht="10.5" customHeight="1" x14ac:dyDescent="0.2">
      <c r="A159" s="308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T159" s="44"/>
      <c r="U159" s="44"/>
      <c r="V159" s="250"/>
      <c r="W159" s="250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</row>
    <row r="160" spans="1:33" s="43" customFormat="1" ht="10.5" customHeight="1" x14ac:dyDescent="0.2">
      <c r="A160" s="308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T160" s="44"/>
      <c r="U160" s="44"/>
      <c r="V160" s="250"/>
      <c r="W160" s="250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</row>
    <row r="161" spans="1:33" s="43" customFormat="1" ht="10.5" customHeight="1" x14ac:dyDescent="0.2">
      <c r="A161" s="308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T161" s="44"/>
      <c r="U161" s="44"/>
      <c r="V161" s="250"/>
      <c r="W161" s="250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</row>
    <row r="162" spans="1:33" s="43" customFormat="1" ht="10.5" customHeight="1" x14ac:dyDescent="0.2">
      <c r="A162" s="308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T162" s="44"/>
      <c r="U162" s="44"/>
      <c r="V162" s="250"/>
      <c r="W162" s="250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</row>
    <row r="163" spans="1:33" s="43" customFormat="1" ht="10.5" customHeight="1" x14ac:dyDescent="0.2">
      <c r="A163" s="308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T163" s="44"/>
      <c r="U163" s="44"/>
      <c r="V163" s="250"/>
      <c r="W163" s="250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</row>
    <row r="164" spans="1:33" s="255" customFormat="1" ht="23.25" customHeight="1" x14ac:dyDescent="0.2">
      <c r="A164" s="1357" t="s">
        <v>340</v>
      </c>
      <c r="B164" s="1358"/>
      <c r="C164" s="1358"/>
      <c r="D164" s="1358"/>
      <c r="E164" s="1358"/>
      <c r="F164" s="1358"/>
      <c r="G164" s="1358"/>
      <c r="H164" s="1358"/>
      <c r="I164" s="1358"/>
      <c r="J164" s="1358"/>
      <c r="K164" s="1358"/>
      <c r="L164" s="1358"/>
      <c r="M164" s="1358"/>
      <c r="N164" s="1358"/>
      <c r="O164" s="1358"/>
      <c r="P164" s="1358"/>
      <c r="Q164" s="1358"/>
      <c r="R164" s="1358"/>
      <c r="S164" s="1358"/>
      <c r="T164" s="1358"/>
      <c r="U164" s="1358"/>
      <c r="V164" s="1358"/>
      <c r="W164" s="1359"/>
    </row>
    <row r="165" spans="1:33" ht="5.0999999999999996" customHeight="1" thickBot="1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V165" s="52"/>
      <c r="W165" s="52"/>
    </row>
    <row r="166" spans="1:33" ht="33.75" customHeight="1" x14ac:dyDescent="0.2">
      <c r="A166" s="1340" t="s">
        <v>163</v>
      </c>
      <c r="B166" s="1264" t="s">
        <v>49</v>
      </c>
      <c r="C166" s="1265"/>
      <c r="D166" s="1273" t="s">
        <v>174</v>
      </c>
      <c r="E166" s="1262" t="s">
        <v>184</v>
      </c>
      <c r="F166" s="1258" t="s">
        <v>176</v>
      </c>
      <c r="G166" s="1258" t="s">
        <v>177</v>
      </c>
      <c r="H166" s="1258" t="s">
        <v>178</v>
      </c>
      <c r="I166" s="1258" t="s">
        <v>185</v>
      </c>
      <c r="J166" s="1258" t="s">
        <v>161</v>
      </c>
      <c r="K166" s="1258"/>
      <c r="L166" s="1258"/>
      <c r="M166" s="1272" t="s">
        <v>183</v>
      </c>
      <c r="N166" s="1272"/>
      <c r="O166" s="1273" t="s">
        <v>155</v>
      </c>
      <c r="P166" s="1280" t="s">
        <v>175</v>
      </c>
      <c r="Q166" s="1281"/>
      <c r="R166" s="1304" t="s">
        <v>182</v>
      </c>
      <c r="S166" s="1275" t="s">
        <v>164</v>
      </c>
      <c r="T166" s="1276"/>
      <c r="U166" s="1362" t="s">
        <v>331</v>
      </c>
      <c r="V166" s="1360" t="s">
        <v>230</v>
      </c>
      <c r="W166" s="1361"/>
    </row>
    <row r="167" spans="1:33" ht="45" customHeight="1" x14ac:dyDescent="0.2">
      <c r="A167" s="1341"/>
      <c r="B167" s="803" t="s">
        <v>172</v>
      </c>
      <c r="C167" s="802" t="s">
        <v>154</v>
      </c>
      <c r="D167" s="1274"/>
      <c r="E167" s="1263"/>
      <c r="F167" s="1259"/>
      <c r="G167" s="1259"/>
      <c r="H167" s="1259"/>
      <c r="I167" s="1259"/>
      <c r="J167" s="858" t="s">
        <v>179</v>
      </c>
      <c r="K167" s="858" t="s">
        <v>180</v>
      </c>
      <c r="L167" s="858" t="s">
        <v>181</v>
      </c>
      <c r="M167" s="802" t="s">
        <v>172</v>
      </c>
      <c r="N167" s="830" t="s">
        <v>154</v>
      </c>
      <c r="O167" s="1274"/>
      <c r="P167" s="900" t="s">
        <v>172</v>
      </c>
      <c r="Q167" s="901" t="s">
        <v>154</v>
      </c>
      <c r="R167" s="1305"/>
      <c r="S167" s="398" t="s">
        <v>173</v>
      </c>
      <c r="T167" s="815" t="s">
        <v>154</v>
      </c>
      <c r="U167" s="1363"/>
      <c r="V167" s="861" t="s">
        <v>231</v>
      </c>
      <c r="W167" s="880" t="s">
        <v>232</v>
      </c>
    </row>
    <row r="168" spans="1:33" ht="12.75" customHeight="1" thickBot="1" x14ac:dyDescent="0.25">
      <c r="A168" s="1341"/>
      <c r="B168" s="462" t="s">
        <v>82</v>
      </c>
      <c r="C168" s="406" t="s">
        <v>165</v>
      </c>
      <c r="D168" s="463" t="s">
        <v>166</v>
      </c>
      <c r="E168" s="811" t="s">
        <v>87</v>
      </c>
      <c r="F168" s="414" t="s">
        <v>79</v>
      </c>
      <c r="G168" s="414" t="s">
        <v>80</v>
      </c>
      <c r="H168" s="414" t="s">
        <v>153</v>
      </c>
      <c r="I168" s="414" t="s">
        <v>160</v>
      </c>
      <c r="J168" s="414" t="s">
        <v>162</v>
      </c>
      <c r="K168" s="414" t="s">
        <v>83</v>
      </c>
      <c r="L168" s="414" t="s">
        <v>186</v>
      </c>
      <c r="M168" s="406" t="s">
        <v>187</v>
      </c>
      <c r="N168" s="813" t="s">
        <v>81</v>
      </c>
      <c r="O168" s="463" t="s">
        <v>188</v>
      </c>
      <c r="P168" s="822" t="s">
        <v>85</v>
      </c>
      <c r="Q168" s="823" t="s">
        <v>189</v>
      </c>
      <c r="R168" s="826" t="s">
        <v>190</v>
      </c>
      <c r="S168" s="399" t="s">
        <v>191</v>
      </c>
      <c r="T168" s="816" t="s">
        <v>192</v>
      </c>
      <c r="U168" s="834" t="s">
        <v>193</v>
      </c>
      <c r="V168" s="864" t="s">
        <v>85</v>
      </c>
      <c r="W168" s="1007" t="s">
        <v>189</v>
      </c>
    </row>
    <row r="169" spans="1:33" ht="43.5" customHeight="1" thickBot="1" x14ac:dyDescent="0.25">
      <c r="A169" s="991" t="s">
        <v>214</v>
      </c>
      <c r="B169" s="482">
        <f t="shared" ref="B169:V169" si="1">SUM(B170:B184)</f>
        <v>6178</v>
      </c>
      <c r="C169" s="482">
        <f t="shared" si="1"/>
        <v>6651</v>
      </c>
      <c r="D169" s="482">
        <f t="shared" si="1"/>
        <v>12829</v>
      </c>
      <c r="E169" s="996">
        <f t="shared" si="1"/>
        <v>147</v>
      </c>
      <c r="F169" s="996">
        <f t="shared" si="1"/>
        <v>1578</v>
      </c>
      <c r="G169" s="996">
        <f t="shared" si="1"/>
        <v>0</v>
      </c>
      <c r="H169" s="996">
        <f t="shared" si="1"/>
        <v>0</v>
      </c>
      <c r="I169" s="996">
        <f t="shared" si="1"/>
        <v>52</v>
      </c>
      <c r="J169" s="996">
        <f t="shared" si="1"/>
        <v>1</v>
      </c>
      <c r="K169" s="996">
        <f t="shared" si="1"/>
        <v>1</v>
      </c>
      <c r="L169" s="996">
        <f t="shared" si="1"/>
        <v>0</v>
      </c>
      <c r="M169" s="482">
        <f t="shared" si="1"/>
        <v>1779</v>
      </c>
      <c r="N169" s="997">
        <f t="shared" si="1"/>
        <v>718</v>
      </c>
      <c r="O169" s="482">
        <f t="shared" si="1"/>
        <v>2497</v>
      </c>
      <c r="P169" s="1000">
        <f t="shared" si="1"/>
        <v>62</v>
      </c>
      <c r="Q169" s="1000">
        <f t="shared" si="1"/>
        <v>406</v>
      </c>
      <c r="R169" s="1003">
        <f t="shared" si="1"/>
        <v>468</v>
      </c>
      <c r="S169" s="1006">
        <f t="shared" si="1"/>
        <v>4337</v>
      </c>
      <c r="T169" s="1006">
        <f t="shared" si="1"/>
        <v>5527</v>
      </c>
      <c r="U169" s="994">
        <f t="shared" si="1"/>
        <v>9864</v>
      </c>
      <c r="V169" s="483">
        <f t="shared" si="1"/>
        <v>3229</v>
      </c>
      <c r="W169" s="483">
        <f>SUM(W170:W184)</f>
        <v>1471</v>
      </c>
    </row>
    <row r="170" spans="1:33" s="251" customFormat="1" ht="24" customHeight="1" x14ac:dyDescent="0.2">
      <c r="A170" s="992" t="s">
        <v>215</v>
      </c>
      <c r="B170" s="472">
        <v>825</v>
      </c>
      <c r="C170" s="473">
        <v>279</v>
      </c>
      <c r="D170" s="474">
        <f>SUM(B170:C170)</f>
        <v>1104</v>
      </c>
      <c r="E170" s="882">
        <v>25</v>
      </c>
      <c r="F170" s="882">
        <v>144</v>
      </c>
      <c r="G170" s="882">
        <v>0</v>
      </c>
      <c r="H170" s="882">
        <v>0</v>
      </c>
      <c r="I170" s="882">
        <v>2</v>
      </c>
      <c r="J170" s="882">
        <v>0</v>
      </c>
      <c r="K170" s="882">
        <v>0</v>
      </c>
      <c r="L170" s="882">
        <v>0</v>
      </c>
      <c r="M170" s="473">
        <f>SUM(E170:L170)</f>
        <v>171</v>
      </c>
      <c r="N170" s="998">
        <v>2</v>
      </c>
      <c r="O170" s="526">
        <f>SUM(M170:N170)</f>
        <v>173</v>
      </c>
      <c r="P170" s="1001">
        <v>6</v>
      </c>
      <c r="Q170" s="876">
        <v>80</v>
      </c>
      <c r="R170" s="1004">
        <f>SUM(P170:Q170)</f>
        <v>86</v>
      </c>
      <c r="S170" s="896">
        <f t="shared" ref="S170:S184" si="2">B170-M170-P170</f>
        <v>648</v>
      </c>
      <c r="T170" s="896">
        <f t="shared" ref="T170:T184" si="3">C170-N170-Q170</f>
        <v>197</v>
      </c>
      <c r="U170" s="995">
        <f t="shared" ref="U170:U175" si="4">+S170+T170</f>
        <v>845</v>
      </c>
      <c r="V170" s="964">
        <v>523</v>
      </c>
      <c r="W170" s="1008">
        <v>201</v>
      </c>
      <c r="X170" s="252"/>
      <c r="Y170" s="252"/>
      <c r="Z170" s="252"/>
      <c r="AA170" s="252"/>
      <c r="AB170" s="252"/>
      <c r="AC170" s="252"/>
      <c r="AD170" s="252"/>
      <c r="AE170" s="252"/>
      <c r="AF170" s="252"/>
      <c r="AG170" s="252"/>
    </row>
    <row r="171" spans="1:33" s="251" customFormat="1" ht="24" customHeight="1" x14ac:dyDescent="0.2">
      <c r="A171" s="993" t="s">
        <v>239</v>
      </c>
      <c r="B171" s="464">
        <v>783</v>
      </c>
      <c r="C171" s="443">
        <v>305</v>
      </c>
      <c r="D171" s="465">
        <f t="shared" ref="D171:D184" si="5">SUM(B171:C171)</f>
        <v>1088</v>
      </c>
      <c r="E171" s="843">
        <v>15</v>
      </c>
      <c r="F171" s="843">
        <v>132</v>
      </c>
      <c r="G171" s="843">
        <v>0</v>
      </c>
      <c r="H171" s="843">
        <v>0</v>
      </c>
      <c r="I171" s="843">
        <v>8</v>
      </c>
      <c r="J171" s="843">
        <v>0</v>
      </c>
      <c r="K171" s="843">
        <v>0</v>
      </c>
      <c r="L171" s="843">
        <v>0</v>
      </c>
      <c r="M171" s="443">
        <f>SUM(E171:L171)</f>
        <v>155</v>
      </c>
      <c r="N171" s="999">
        <v>1</v>
      </c>
      <c r="O171" s="444">
        <f t="shared" ref="O171:O184" si="6">SUM(M171:N171)</f>
        <v>156</v>
      </c>
      <c r="P171" s="1002">
        <v>12</v>
      </c>
      <c r="Q171" s="860">
        <v>90</v>
      </c>
      <c r="R171" s="1005">
        <f t="shared" ref="R171:R184" si="7">SUM(P171:Q171)</f>
        <v>102</v>
      </c>
      <c r="S171" s="857">
        <f t="shared" si="2"/>
        <v>616</v>
      </c>
      <c r="T171" s="857">
        <f t="shared" si="3"/>
        <v>214</v>
      </c>
      <c r="U171" s="847">
        <f t="shared" si="4"/>
        <v>830</v>
      </c>
      <c r="V171" s="1009">
        <v>495</v>
      </c>
      <c r="W171" s="717">
        <v>179</v>
      </c>
      <c r="X171" s="252"/>
      <c r="Y171" s="252"/>
      <c r="Z171" s="252"/>
      <c r="AA171" s="252"/>
      <c r="AB171" s="252"/>
      <c r="AC171" s="252"/>
      <c r="AD171" s="252"/>
      <c r="AE171" s="252"/>
      <c r="AF171" s="252"/>
      <c r="AG171" s="252"/>
    </row>
    <row r="172" spans="1:33" s="251" customFormat="1" ht="24" customHeight="1" x14ac:dyDescent="0.2">
      <c r="A172" s="993" t="s">
        <v>240</v>
      </c>
      <c r="B172" s="464">
        <v>715</v>
      </c>
      <c r="C172" s="443">
        <v>1461</v>
      </c>
      <c r="D172" s="465">
        <f t="shared" si="5"/>
        <v>2176</v>
      </c>
      <c r="E172" s="843">
        <v>7</v>
      </c>
      <c r="F172" s="843">
        <v>319</v>
      </c>
      <c r="G172" s="843">
        <v>0</v>
      </c>
      <c r="H172" s="843">
        <v>0</v>
      </c>
      <c r="I172" s="843">
        <v>13</v>
      </c>
      <c r="J172" s="843">
        <v>0</v>
      </c>
      <c r="K172" s="843">
        <v>1</v>
      </c>
      <c r="L172" s="843">
        <v>0</v>
      </c>
      <c r="M172" s="443">
        <f t="shared" ref="M172:M184" si="8">SUM(E172:L172)</f>
        <v>340</v>
      </c>
      <c r="N172" s="999">
        <v>178</v>
      </c>
      <c r="O172" s="444">
        <f t="shared" si="6"/>
        <v>518</v>
      </c>
      <c r="P172" s="1002">
        <v>6</v>
      </c>
      <c r="Q172" s="860">
        <v>70</v>
      </c>
      <c r="R172" s="1005">
        <f t="shared" si="7"/>
        <v>76</v>
      </c>
      <c r="S172" s="857">
        <f t="shared" si="2"/>
        <v>369</v>
      </c>
      <c r="T172" s="857">
        <f t="shared" si="3"/>
        <v>1213</v>
      </c>
      <c r="U172" s="847">
        <f t="shared" si="4"/>
        <v>1582</v>
      </c>
      <c r="V172" s="1009">
        <v>268</v>
      </c>
      <c r="W172" s="717">
        <v>194</v>
      </c>
      <c r="Y172" s="252"/>
      <c r="Z172" s="252"/>
      <c r="AA172" s="252"/>
      <c r="AB172" s="252"/>
      <c r="AC172" s="252"/>
      <c r="AD172" s="252"/>
      <c r="AE172" s="252"/>
      <c r="AF172" s="252"/>
      <c r="AG172" s="252"/>
    </row>
    <row r="173" spans="1:33" s="251" customFormat="1" ht="24" customHeight="1" x14ac:dyDescent="0.2">
      <c r="A173" s="993" t="s">
        <v>241</v>
      </c>
      <c r="B173" s="464">
        <v>784</v>
      </c>
      <c r="C173" s="443">
        <v>1501</v>
      </c>
      <c r="D173" s="465">
        <f t="shared" si="5"/>
        <v>2285</v>
      </c>
      <c r="E173" s="843">
        <v>8</v>
      </c>
      <c r="F173" s="843">
        <v>256</v>
      </c>
      <c r="G173" s="843">
        <v>0</v>
      </c>
      <c r="H173" s="843">
        <v>0</v>
      </c>
      <c r="I173" s="843">
        <v>12</v>
      </c>
      <c r="J173" s="843">
        <v>0</v>
      </c>
      <c r="K173" s="843">
        <v>0</v>
      </c>
      <c r="L173" s="843">
        <v>0</v>
      </c>
      <c r="M173" s="443">
        <f t="shared" si="8"/>
        <v>276</v>
      </c>
      <c r="N173" s="999">
        <v>193</v>
      </c>
      <c r="O173" s="444">
        <f t="shared" si="6"/>
        <v>469</v>
      </c>
      <c r="P173" s="1002">
        <v>8</v>
      </c>
      <c r="Q173" s="860">
        <v>65</v>
      </c>
      <c r="R173" s="1005">
        <f t="shared" si="7"/>
        <v>73</v>
      </c>
      <c r="S173" s="857">
        <f t="shared" si="2"/>
        <v>500</v>
      </c>
      <c r="T173" s="857">
        <f t="shared" si="3"/>
        <v>1243</v>
      </c>
      <c r="U173" s="847">
        <f t="shared" si="4"/>
        <v>1743</v>
      </c>
      <c r="V173" s="1009">
        <v>213</v>
      </c>
      <c r="W173" s="717">
        <v>203</v>
      </c>
      <c r="X173" s="252"/>
      <c r="Y173" s="252"/>
      <c r="Z173" s="252"/>
      <c r="AA173" s="252"/>
      <c r="AB173" s="252"/>
      <c r="AC173" s="252"/>
      <c r="AD173" s="252"/>
      <c r="AE173" s="252"/>
      <c r="AF173" s="252"/>
      <c r="AG173" s="252"/>
    </row>
    <row r="174" spans="1:33" s="251" customFormat="1" ht="24" customHeight="1" x14ac:dyDescent="0.2">
      <c r="A174" s="993" t="s">
        <v>295</v>
      </c>
      <c r="B174" s="464">
        <v>292</v>
      </c>
      <c r="C174" s="443">
        <v>69</v>
      </c>
      <c r="D174" s="465">
        <f t="shared" si="5"/>
        <v>361</v>
      </c>
      <c r="E174" s="843">
        <v>2</v>
      </c>
      <c r="F174" s="843">
        <v>24</v>
      </c>
      <c r="G174" s="843">
        <v>0</v>
      </c>
      <c r="H174" s="843">
        <v>0</v>
      </c>
      <c r="I174" s="843">
        <v>0</v>
      </c>
      <c r="J174" s="843">
        <v>0</v>
      </c>
      <c r="K174" s="843">
        <v>0</v>
      </c>
      <c r="L174" s="843">
        <v>0</v>
      </c>
      <c r="M174" s="443">
        <f t="shared" si="8"/>
        <v>26</v>
      </c>
      <c r="N174" s="999">
        <v>0</v>
      </c>
      <c r="O174" s="444">
        <f t="shared" si="6"/>
        <v>26</v>
      </c>
      <c r="P174" s="1002">
        <v>0</v>
      </c>
      <c r="Q174" s="860">
        <v>1</v>
      </c>
      <c r="R174" s="1005">
        <f>SUM(P174:Q174)</f>
        <v>1</v>
      </c>
      <c r="S174" s="857">
        <f>B174-M174-P174</f>
        <v>266</v>
      </c>
      <c r="T174" s="857">
        <f t="shared" si="3"/>
        <v>68</v>
      </c>
      <c r="U174" s="847">
        <f t="shared" si="4"/>
        <v>334</v>
      </c>
      <c r="V174" s="964">
        <v>176</v>
      </c>
      <c r="W174" s="1008">
        <v>32</v>
      </c>
      <c r="X174" s="252"/>
      <c r="Y174" s="252"/>
      <c r="Z174" s="252"/>
      <c r="AA174" s="252"/>
      <c r="AB174" s="252"/>
      <c r="AC174" s="252"/>
      <c r="AD174" s="252"/>
      <c r="AE174" s="252"/>
      <c r="AF174" s="252"/>
      <c r="AG174" s="252"/>
    </row>
    <row r="175" spans="1:33" s="251" customFormat="1" ht="24" customHeight="1" x14ac:dyDescent="0.2">
      <c r="A175" s="993" t="s">
        <v>300</v>
      </c>
      <c r="B175" s="464">
        <v>632</v>
      </c>
      <c r="C175" s="443">
        <v>810</v>
      </c>
      <c r="D175" s="465">
        <f t="shared" si="5"/>
        <v>1442</v>
      </c>
      <c r="E175" s="843">
        <v>11</v>
      </c>
      <c r="F175" s="843">
        <v>48</v>
      </c>
      <c r="G175" s="843">
        <v>0</v>
      </c>
      <c r="H175" s="843">
        <v>0</v>
      </c>
      <c r="I175" s="843">
        <v>1</v>
      </c>
      <c r="J175" s="843">
        <v>0</v>
      </c>
      <c r="K175" s="843">
        <v>0</v>
      </c>
      <c r="L175" s="843">
        <v>0</v>
      </c>
      <c r="M175" s="443">
        <f t="shared" si="8"/>
        <v>60</v>
      </c>
      <c r="N175" s="999">
        <v>194</v>
      </c>
      <c r="O175" s="444">
        <f t="shared" si="6"/>
        <v>254</v>
      </c>
      <c r="P175" s="1002">
        <v>7</v>
      </c>
      <c r="Q175" s="860">
        <v>53</v>
      </c>
      <c r="R175" s="1005">
        <f t="shared" si="7"/>
        <v>60</v>
      </c>
      <c r="S175" s="857">
        <f>B175-M175-P175</f>
        <v>565</v>
      </c>
      <c r="T175" s="857">
        <f>C175-N175-Q175</f>
        <v>563</v>
      </c>
      <c r="U175" s="847">
        <f t="shared" si="4"/>
        <v>1128</v>
      </c>
      <c r="V175" s="964">
        <v>417</v>
      </c>
      <c r="W175" s="1008">
        <v>100</v>
      </c>
      <c r="X175" s="252"/>
      <c r="Y175" s="252"/>
      <c r="Z175" s="252"/>
      <c r="AA175" s="252"/>
      <c r="AB175" s="252"/>
      <c r="AC175" s="252"/>
      <c r="AD175" s="252"/>
      <c r="AE175" s="252"/>
      <c r="AF175" s="252"/>
      <c r="AG175" s="252"/>
    </row>
    <row r="176" spans="1:33" s="251" customFormat="1" ht="24" customHeight="1" x14ac:dyDescent="0.2">
      <c r="A176" s="993" t="s">
        <v>217</v>
      </c>
      <c r="B176" s="442">
        <v>205</v>
      </c>
      <c r="C176" s="443">
        <v>146</v>
      </c>
      <c r="D176" s="465">
        <f t="shared" si="5"/>
        <v>351</v>
      </c>
      <c r="E176" s="843">
        <v>6</v>
      </c>
      <c r="F176" s="843">
        <v>43</v>
      </c>
      <c r="G176" s="843">
        <v>0</v>
      </c>
      <c r="H176" s="843">
        <v>0</v>
      </c>
      <c r="I176" s="843">
        <v>0</v>
      </c>
      <c r="J176" s="843">
        <v>0</v>
      </c>
      <c r="K176" s="843">
        <v>0</v>
      </c>
      <c r="L176" s="843">
        <v>0</v>
      </c>
      <c r="M176" s="443">
        <f t="shared" si="8"/>
        <v>49</v>
      </c>
      <c r="N176" s="999">
        <v>1</v>
      </c>
      <c r="O176" s="465">
        <f t="shared" si="6"/>
        <v>50</v>
      </c>
      <c r="P176" s="850">
        <v>8</v>
      </c>
      <c r="Q176" s="860">
        <v>0</v>
      </c>
      <c r="R176" s="1005">
        <f t="shared" si="7"/>
        <v>8</v>
      </c>
      <c r="S176" s="857">
        <f t="shared" si="2"/>
        <v>148</v>
      </c>
      <c r="T176" s="857">
        <f t="shared" si="3"/>
        <v>145</v>
      </c>
      <c r="U176" s="847">
        <f t="shared" ref="U176:U181" si="9">+S176+T176</f>
        <v>293</v>
      </c>
      <c r="V176" s="964">
        <v>126</v>
      </c>
      <c r="W176" s="1008">
        <v>67</v>
      </c>
      <c r="X176" s="252"/>
      <c r="Y176" s="252"/>
      <c r="Z176" s="252"/>
      <c r="AA176" s="252"/>
      <c r="AB176" s="252"/>
      <c r="AC176" s="252"/>
      <c r="AD176" s="252"/>
      <c r="AE176" s="252"/>
      <c r="AF176" s="252"/>
      <c r="AG176" s="252"/>
    </row>
    <row r="177" spans="1:33" s="251" customFormat="1" ht="24" customHeight="1" x14ac:dyDescent="0.2">
      <c r="A177" s="993" t="s">
        <v>271</v>
      </c>
      <c r="B177" s="442">
        <v>209</v>
      </c>
      <c r="C177" s="443">
        <v>306</v>
      </c>
      <c r="D177" s="465">
        <f t="shared" si="5"/>
        <v>515</v>
      </c>
      <c r="E177" s="843">
        <v>20</v>
      </c>
      <c r="F177" s="843">
        <v>125</v>
      </c>
      <c r="G177" s="843">
        <v>0</v>
      </c>
      <c r="H177" s="843">
        <v>0</v>
      </c>
      <c r="I177" s="843">
        <v>3</v>
      </c>
      <c r="J177" s="843">
        <v>0</v>
      </c>
      <c r="K177" s="843">
        <v>0</v>
      </c>
      <c r="L177" s="843">
        <v>0</v>
      </c>
      <c r="M177" s="443">
        <f t="shared" si="8"/>
        <v>148</v>
      </c>
      <c r="N177" s="999">
        <v>3</v>
      </c>
      <c r="O177" s="465">
        <f t="shared" si="6"/>
        <v>151</v>
      </c>
      <c r="P177" s="850">
        <v>1</v>
      </c>
      <c r="Q177" s="860">
        <v>1</v>
      </c>
      <c r="R177" s="1005">
        <f t="shared" si="7"/>
        <v>2</v>
      </c>
      <c r="S177" s="857">
        <f t="shared" si="2"/>
        <v>60</v>
      </c>
      <c r="T177" s="857">
        <f t="shared" si="3"/>
        <v>302</v>
      </c>
      <c r="U177" s="847">
        <f t="shared" si="9"/>
        <v>362</v>
      </c>
      <c r="V177" s="1009">
        <v>63</v>
      </c>
      <c r="W177" s="717">
        <v>14</v>
      </c>
      <c r="X177" s="252"/>
      <c r="Y177" s="252"/>
      <c r="Z177" s="252"/>
      <c r="AA177" s="252"/>
      <c r="AB177" s="252"/>
      <c r="AC177" s="252"/>
      <c r="AD177" s="252"/>
      <c r="AE177" s="252"/>
      <c r="AF177" s="252"/>
      <c r="AG177" s="252"/>
    </row>
    <row r="178" spans="1:33" s="251" customFormat="1" ht="24" customHeight="1" x14ac:dyDescent="0.2">
      <c r="A178" s="993" t="s">
        <v>216</v>
      </c>
      <c r="B178" s="442">
        <v>129</v>
      </c>
      <c r="C178" s="443">
        <v>226</v>
      </c>
      <c r="D178" s="465">
        <f t="shared" si="5"/>
        <v>355</v>
      </c>
      <c r="E178" s="843">
        <v>6</v>
      </c>
      <c r="F178" s="843">
        <v>60</v>
      </c>
      <c r="G178" s="843">
        <v>0</v>
      </c>
      <c r="H178" s="843">
        <v>0</v>
      </c>
      <c r="I178" s="843">
        <v>2</v>
      </c>
      <c r="J178" s="843">
        <v>0</v>
      </c>
      <c r="K178" s="843">
        <v>0</v>
      </c>
      <c r="L178" s="843">
        <v>0</v>
      </c>
      <c r="M178" s="443">
        <f t="shared" si="8"/>
        <v>68</v>
      </c>
      <c r="N178" s="999">
        <v>24</v>
      </c>
      <c r="O178" s="465">
        <f t="shared" si="6"/>
        <v>92</v>
      </c>
      <c r="P178" s="850">
        <v>4</v>
      </c>
      <c r="Q178" s="860">
        <v>0</v>
      </c>
      <c r="R178" s="1005">
        <f t="shared" si="7"/>
        <v>4</v>
      </c>
      <c r="S178" s="857">
        <f t="shared" si="2"/>
        <v>57</v>
      </c>
      <c r="T178" s="857">
        <f t="shared" si="3"/>
        <v>202</v>
      </c>
      <c r="U178" s="847">
        <f t="shared" si="9"/>
        <v>259</v>
      </c>
      <c r="V178" s="964">
        <v>57</v>
      </c>
      <c r="W178" s="1008">
        <v>31</v>
      </c>
      <c r="X178" s="252"/>
      <c r="Y178" s="252"/>
      <c r="Z178" s="252"/>
      <c r="AA178" s="252"/>
      <c r="AB178" s="252"/>
      <c r="AC178" s="252"/>
      <c r="AD178" s="252"/>
      <c r="AE178" s="252"/>
      <c r="AF178" s="252"/>
      <c r="AG178" s="252"/>
    </row>
    <row r="179" spans="1:33" s="251" customFormat="1" ht="24" customHeight="1" x14ac:dyDescent="0.2">
      <c r="A179" s="993" t="s">
        <v>277</v>
      </c>
      <c r="B179" s="442">
        <v>368</v>
      </c>
      <c r="C179" s="443">
        <v>360</v>
      </c>
      <c r="D179" s="465">
        <f t="shared" si="5"/>
        <v>728</v>
      </c>
      <c r="E179" s="843">
        <v>13</v>
      </c>
      <c r="F179" s="843">
        <v>46</v>
      </c>
      <c r="G179" s="843">
        <v>0</v>
      </c>
      <c r="H179" s="843">
        <v>0</v>
      </c>
      <c r="I179" s="843">
        <v>1</v>
      </c>
      <c r="J179" s="843">
        <v>1</v>
      </c>
      <c r="K179" s="843">
        <v>0</v>
      </c>
      <c r="L179" s="843">
        <v>0</v>
      </c>
      <c r="M179" s="443">
        <f t="shared" si="8"/>
        <v>61</v>
      </c>
      <c r="N179" s="999">
        <v>17</v>
      </c>
      <c r="O179" s="465">
        <f t="shared" si="6"/>
        <v>78</v>
      </c>
      <c r="P179" s="850">
        <v>3</v>
      </c>
      <c r="Q179" s="860">
        <v>0</v>
      </c>
      <c r="R179" s="1005">
        <f t="shared" si="7"/>
        <v>3</v>
      </c>
      <c r="S179" s="857">
        <f t="shared" si="2"/>
        <v>304</v>
      </c>
      <c r="T179" s="857">
        <f t="shared" si="3"/>
        <v>343</v>
      </c>
      <c r="U179" s="847">
        <f t="shared" si="9"/>
        <v>647</v>
      </c>
      <c r="V179" s="964">
        <v>176</v>
      </c>
      <c r="W179" s="1008">
        <v>77</v>
      </c>
      <c r="Y179" s="252"/>
      <c r="Z179" s="252"/>
      <c r="AA179" s="252"/>
      <c r="AB179" s="252"/>
      <c r="AC179" s="252"/>
      <c r="AD179" s="252"/>
      <c r="AE179" s="252"/>
      <c r="AF179" s="252"/>
      <c r="AG179" s="252"/>
    </row>
    <row r="180" spans="1:33" s="251" customFormat="1" ht="24" customHeight="1" x14ac:dyDescent="0.2">
      <c r="A180" s="993" t="s">
        <v>224</v>
      </c>
      <c r="B180" s="442">
        <v>267</v>
      </c>
      <c r="C180" s="443">
        <v>316</v>
      </c>
      <c r="D180" s="465">
        <f t="shared" si="5"/>
        <v>583</v>
      </c>
      <c r="E180" s="843">
        <v>14</v>
      </c>
      <c r="F180" s="843">
        <v>59</v>
      </c>
      <c r="G180" s="843">
        <v>0</v>
      </c>
      <c r="H180" s="843">
        <v>0</v>
      </c>
      <c r="I180" s="843">
        <v>3</v>
      </c>
      <c r="J180" s="843">
        <v>0</v>
      </c>
      <c r="K180" s="843">
        <v>0</v>
      </c>
      <c r="L180" s="843">
        <v>0</v>
      </c>
      <c r="M180" s="443">
        <f t="shared" si="8"/>
        <v>76</v>
      </c>
      <c r="N180" s="999">
        <v>31</v>
      </c>
      <c r="O180" s="465">
        <f t="shared" si="6"/>
        <v>107</v>
      </c>
      <c r="P180" s="850">
        <v>0</v>
      </c>
      <c r="Q180" s="860">
        <v>1</v>
      </c>
      <c r="R180" s="1005">
        <f t="shared" si="7"/>
        <v>1</v>
      </c>
      <c r="S180" s="857">
        <f t="shared" si="2"/>
        <v>191</v>
      </c>
      <c r="T180" s="857">
        <f t="shared" si="3"/>
        <v>284</v>
      </c>
      <c r="U180" s="847">
        <f t="shared" si="9"/>
        <v>475</v>
      </c>
      <c r="V180" s="1009">
        <v>172</v>
      </c>
      <c r="W180" s="717">
        <v>79</v>
      </c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</row>
    <row r="181" spans="1:33" s="251" customFormat="1" ht="24" customHeight="1" x14ac:dyDescent="0.2">
      <c r="A181" s="993" t="s">
        <v>218</v>
      </c>
      <c r="B181" s="442">
        <v>391</v>
      </c>
      <c r="C181" s="443">
        <v>228</v>
      </c>
      <c r="D181" s="465">
        <f t="shared" si="5"/>
        <v>619</v>
      </c>
      <c r="E181" s="843">
        <v>1</v>
      </c>
      <c r="F181" s="843">
        <v>118</v>
      </c>
      <c r="G181" s="843">
        <v>0</v>
      </c>
      <c r="H181" s="843">
        <v>0</v>
      </c>
      <c r="I181" s="843">
        <v>3</v>
      </c>
      <c r="J181" s="843">
        <v>0</v>
      </c>
      <c r="K181" s="843">
        <v>0</v>
      </c>
      <c r="L181" s="843">
        <v>0</v>
      </c>
      <c r="M181" s="443">
        <f t="shared" si="8"/>
        <v>122</v>
      </c>
      <c r="N181" s="999">
        <v>26</v>
      </c>
      <c r="O181" s="465">
        <f>SUM(M181:N181)</f>
        <v>148</v>
      </c>
      <c r="P181" s="850">
        <v>1</v>
      </c>
      <c r="Q181" s="860">
        <v>0</v>
      </c>
      <c r="R181" s="1005">
        <f>SUM(P181:Q181)</f>
        <v>1</v>
      </c>
      <c r="S181" s="857">
        <f t="shared" si="2"/>
        <v>268</v>
      </c>
      <c r="T181" s="857">
        <f t="shared" si="3"/>
        <v>202</v>
      </c>
      <c r="U181" s="847">
        <f t="shared" si="9"/>
        <v>470</v>
      </c>
      <c r="V181" s="1009">
        <v>177</v>
      </c>
      <c r="W181" s="717">
        <v>110</v>
      </c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</row>
    <row r="182" spans="1:33" s="251" customFormat="1" ht="24" customHeight="1" x14ac:dyDescent="0.2">
      <c r="A182" s="993" t="s">
        <v>278</v>
      </c>
      <c r="B182" s="442">
        <v>302</v>
      </c>
      <c r="C182" s="443">
        <v>199</v>
      </c>
      <c r="D182" s="465">
        <f t="shared" si="5"/>
        <v>501</v>
      </c>
      <c r="E182" s="843">
        <v>14</v>
      </c>
      <c r="F182" s="843">
        <v>84</v>
      </c>
      <c r="G182" s="843">
        <v>0</v>
      </c>
      <c r="H182" s="843">
        <v>0</v>
      </c>
      <c r="I182" s="843">
        <v>4</v>
      </c>
      <c r="J182" s="843">
        <v>0</v>
      </c>
      <c r="K182" s="843">
        <v>0</v>
      </c>
      <c r="L182" s="843">
        <v>0</v>
      </c>
      <c r="M182" s="443">
        <f t="shared" si="8"/>
        <v>102</v>
      </c>
      <c r="N182" s="999">
        <v>13</v>
      </c>
      <c r="O182" s="465">
        <f t="shared" si="6"/>
        <v>115</v>
      </c>
      <c r="P182" s="850">
        <v>1</v>
      </c>
      <c r="Q182" s="860">
        <v>5</v>
      </c>
      <c r="R182" s="1005">
        <f t="shared" si="7"/>
        <v>6</v>
      </c>
      <c r="S182" s="857">
        <f t="shared" si="2"/>
        <v>199</v>
      </c>
      <c r="T182" s="857">
        <f t="shared" si="3"/>
        <v>181</v>
      </c>
      <c r="U182" s="847">
        <f>+S182+T182</f>
        <v>380</v>
      </c>
      <c r="V182" s="964">
        <v>183</v>
      </c>
      <c r="W182" s="1008">
        <v>109</v>
      </c>
      <c r="X182" s="252"/>
      <c r="Y182" s="252"/>
      <c r="Z182" s="252"/>
      <c r="AA182" s="252"/>
      <c r="AB182" s="252"/>
      <c r="AC182" s="252"/>
      <c r="AD182" s="252"/>
      <c r="AE182" s="252"/>
      <c r="AF182" s="252"/>
      <c r="AG182" s="252"/>
    </row>
    <row r="183" spans="1:33" s="251" customFormat="1" ht="24" customHeight="1" x14ac:dyDescent="0.2">
      <c r="A183" s="993" t="s">
        <v>219</v>
      </c>
      <c r="B183" s="442">
        <v>190</v>
      </c>
      <c r="C183" s="443">
        <v>289</v>
      </c>
      <c r="D183" s="465">
        <f t="shared" si="5"/>
        <v>479</v>
      </c>
      <c r="E183" s="843">
        <v>4</v>
      </c>
      <c r="F183" s="843">
        <v>76</v>
      </c>
      <c r="G183" s="843">
        <v>0</v>
      </c>
      <c r="H183" s="843">
        <v>0</v>
      </c>
      <c r="I183" s="843">
        <v>0</v>
      </c>
      <c r="J183" s="843">
        <v>0</v>
      </c>
      <c r="K183" s="843">
        <v>0</v>
      </c>
      <c r="L183" s="843">
        <v>0</v>
      </c>
      <c r="M183" s="443">
        <f t="shared" si="8"/>
        <v>80</v>
      </c>
      <c r="N183" s="999">
        <v>35</v>
      </c>
      <c r="O183" s="465">
        <f>SUM(M183:N183)</f>
        <v>115</v>
      </c>
      <c r="P183" s="850">
        <v>3</v>
      </c>
      <c r="Q183" s="860">
        <v>39</v>
      </c>
      <c r="R183" s="1005">
        <f t="shared" si="7"/>
        <v>42</v>
      </c>
      <c r="S183" s="857">
        <f t="shared" si="2"/>
        <v>107</v>
      </c>
      <c r="T183" s="857">
        <f t="shared" si="3"/>
        <v>215</v>
      </c>
      <c r="U183" s="847">
        <f>+S183+T183</f>
        <v>322</v>
      </c>
      <c r="V183" s="1009">
        <v>125</v>
      </c>
      <c r="W183" s="717">
        <v>56</v>
      </c>
      <c r="X183" s="252"/>
      <c r="Y183" s="252"/>
      <c r="Z183" s="252"/>
      <c r="AA183" s="252"/>
      <c r="AB183" s="252"/>
      <c r="AC183" s="252"/>
      <c r="AD183" s="252"/>
      <c r="AE183" s="252"/>
      <c r="AF183" s="252"/>
      <c r="AG183" s="252"/>
    </row>
    <row r="184" spans="1:33" s="251" customFormat="1" ht="24" customHeight="1" thickBot="1" x14ac:dyDescent="0.25">
      <c r="A184" s="993" t="s">
        <v>247</v>
      </c>
      <c r="B184" s="367">
        <v>86</v>
      </c>
      <c r="C184" s="368">
        <v>156</v>
      </c>
      <c r="D184" s="466">
        <f t="shared" si="5"/>
        <v>242</v>
      </c>
      <c r="E184" s="499">
        <v>1</v>
      </c>
      <c r="F184" s="499">
        <v>44</v>
      </c>
      <c r="G184" s="499">
        <v>0</v>
      </c>
      <c r="H184" s="499">
        <v>0</v>
      </c>
      <c r="I184" s="499">
        <v>0</v>
      </c>
      <c r="J184" s="499">
        <v>0</v>
      </c>
      <c r="K184" s="499">
        <v>0</v>
      </c>
      <c r="L184" s="499">
        <v>0</v>
      </c>
      <c r="M184" s="443">
        <f t="shared" si="8"/>
        <v>45</v>
      </c>
      <c r="N184" s="814">
        <v>0</v>
      </c>
      <c r="O184" s="466">
        <f t="shared" si="6"/>
        <v>45</v>
      </c>
      <c r="P184" s="824">
        <v>2</v>
      </c>
      <c r="Q184" s="825">
        <v>1</v>
      </c>
      <c r="R184" s="833">
        <f t="shared" si="7"/>
        <v>3</v>
      </c>
      <c r="S184" s="819">
        <f t="shared" si="2"/>
        <v>39</v>
      </c>
      <c r="T184" s="819">
        <f t="shared" si="3"/>
        <v>155</v>
      </c>
      <c r="U184" s="835">
        <f>+S184+T184</f>
        <v>194</v>
      </c>
      <c r="V184" s="1010">
        <v>58</v>
      </c>
      <c r="W184" s="730">
        <v>19</v>
      </c>
      <c r="X184" s="252"/>
      <c r="Y184" s="252"/>
      <c r="Z184" s="252"/>
      <c r="AA184" s="252"/>
      <c r="AB184" s="252"/>
      <c r="AC184" s="252"/>
      <c r="AD184" s="252"/>
      <c r="AE184" s="252"/>
      <c r="AF184" s="252"/>
      <c r="AG184" s="252"/>
    </row>
    <row r="185" spans="1:33" s="43" customFormat="1" ht="12.75" customHeight="1" x14ac:dyDescent="0.2">
      <c r="A185" s="1319" t="s">
        <v>345</v>
      </c>
      <c r="B185" s="1319"/>
      <c r="C185" s="1319"/>
      <c r="D185" s="1319"/>
      <c r="E185" s="1319"/>
      <c r="F185" s="1319"/>
      <c r="G185" s="1319"/>
      <c r="H185" s="1319"/>
      <c r="I185" s="1319"/>
      <c r="J185" s="1319"/>
      <c r="K185" s="1319"/>
      <c r="L185" s="1319"/>
      <c r="M185" s="1319"/>
      <c r="N185" s="1319"/>
      <c r="O185" s="1319"/>
      <c r="P185" s="1319"/>
      <c r="Q185" s="1319"/>
      <c r="R185" s="1319"/>
      <c r="S185" s="1319"/>
      <c r="T185" s="1319"/>
      <c r="U185" s="1319"/>
      <c r="V185" s="313"/>
      <c r="W185" s="44"/>
      <c r="X185" s="44"/>
      <c r="Y185" s="44"/>
      <c r="Z185" s="44"/>
      <c r="AA185" s="44"/>
      <c r="AB185" s="44"/>
      <c r="AC185" s="44"/>
      <c r="AD185" s="44"/>
      <c r="AE185" s="44"/>
    </row>
    <row r="186" spans="1:33" s="43" customFormat="1" ht="10.5" customHeight="1" x14ac:dyDescent="0.2">
      <c r="A186" s="312"/>
      <c r="B186" s="250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T186" s="44"/>
      <c r="U186" s="44"/>
      <c r="V186" s="250"/>
      <c r="W186" s="250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</row>
    <row r="187" spans="1:33" s="43" customFormat="1" ht="10.5" customHeight="1" x14ac:dyDescent="0.2">
      <c r="A187" s="308"/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T187" s="44"/>
      <c r="U187" s="44"/>
      <c r="V187" s="250"/>
      <c r="W187" s="250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</row>
    <row r="188" spans="1:33" s="43" customFormat="1" ht="10.5" customHeight="1" x14ac:dyDescent="0.2">
      <c r="A188" s="308"/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T188" s="44"/>
      <c r="U188" s="44"/>
      <c r="V188" s="250"/>
      <c r="W188" s="250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</row>
    <row r="189" spans="1:33" s="43" customFormat="1" ht="10.5" customHeight="1" x14ac:dyDescent="0.2">
      <c r="A189" s="308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T189" s="44"/>
      <c r="U189" s="44"/>
      <c r="V189" s="250"/>
      <c r="W189" s="250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</row>
    <row r="190" spans="1:33" s="43" customFormat="1" ht="10.5" customHeight="1" x14ac:dyDescent="0.2">
      <c r="A190" s="308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T190" s="44"/>
      <c r="U190" s="44"/>
      <c r="V190" s="250"/>
      <c r="W190" s="250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</row>
    <row r="191" spans="1:33" s="43" customFormat="1" ht="10.5" customHeight="1" x14ac:dyDescent="0.2">
      <c r="A191" s="308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T191" s="44"/>
      <c r="U191" s="44"/>
      <c r="V191" s="250"/>
      <c r="W191" s="250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</row>
    <row r="192" spans="1:33" s="43" customFormat="1" ht="10.5" customHeight="1" x14ac:dyDescent="0.2">
      <c r="A192" s="308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T192" s="44"/>
      <c r="U192" s="44"/>
      <c r="V192" s="250"/>
      <c r="W192" s="250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</row>
    <row r="193" spans="1:33" s="43" customFormat="1" ht="10.5" customHeight="1" x14ac:dyDescent="0.2">
      <c r="A193" s="308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T193" s="44"/>
      <c r="U193" s="44"/>
      <c r="V193" s="250"/>
      <c r="W193" s="250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</row>
    <row r="194" spans="1:33" s="43" customFormat="1" ht="10.5" customHeight="1" x14ac:dyDescent="0.2">
      <c r="A194" s="308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T194" s="44"/>
      <c r="U194" s="44"/>
      <c r="V194" s="250"/>
      <c r="W194" s="250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</row>
    <row r="195" spans="1:33" s="43" customFormat="1" ht="10.5" customHeight="1" x14ac:dyDescent="0.2">
      <c r="A195" s="308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T195" s="44"/>
      <c r="U195" s="44"/>
      <c r="V195" s="250"/>
      <c r="W195" s="250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</row>
    <row r="196" spans="1:33" s="43" customFormat="1" ht="10.5" customHeight="1" x14ac:dyDescent="0.2">
      <c r="A196" s="308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T196" s="44"/>
      <c r="U196" s="44"/>
      <c r="V196" s="250"/>
      <c r="W196" s="250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</row>
    <row r="197" spans="1:33" s="43" customFormat="1" ht="10.5" customHeight="1" x14ac:dyDescent="0.2">
      <c r="A197" s="308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T197" s="44"/>
      <c r="U197" s="44"/>
      <c r="V197" s="250"/>
      <c r="W197" s="250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</row>
    <row r="198" spans="1:33" s="43" customFormat="1" ht="10.5" customHeight="1" x14ac:dyDescent="0.2">
      <c r="A198" s="308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T198" s="44"/>
      <c r="U198" s="44"/>
      <c r="V198" s="250"/>
      <c r="W198" s="250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</row>
    <row r="199" spans="1:33" s="43" customFormat="1" ht="10.5" customHeight="1" x14ac:dyDescent="0.2">
      <c r="A199" s="308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T199" s="44"/>
      <c r="U199" s="44"/>
      <c r="V199" s="250"/>
      <c r="W199" s="250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</row>
    <row r="200" spans="1:33" s="43" customFormat="1" ht="10.5" customHeight="1" x14ac:dyDescent="0.2">
      <c r="A200" s="308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T200" s="44"/>
      <c r="U200" s="44"/>
      <c r="V200" s="250"/>
      <c r="W200" s="250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</row>
    <row r="201" spans="1:33" s="43" customFormat="1" ht="10.5" customHeight="1" x14ac:dyDescent="0.2">
      <c r="A201" s="308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T201" s="44"/>
      <c r="U201" s="44"/>
      <c r="V201" s="250"/>
      <c r="W201" s="250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</row>
    <row r="202" spans="1:33" s="43" customFormat="1" ht="10.5" customHeight="1" x14ac:dyDescent="0.2">
      <c r="A202" s="308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T202" s="44"/>
      <c r="U202" s="44"/>
      <c r="V202" s="250"/>
      <c r="W202" s="250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</row>
    <row r="203" spans="1:33" s="43" customFormat="1" ht="10.5" customHeight="1" x14ac:dyDescent="0.2">
      <c r="A203" s="308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T203" s="44"/>
      <c r="U203" s="44"/>
      <c r="V203" s="250"/>
      <c r="W203" s="250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</row>
    <row r="204" spans="1:33" s="43" customFormat="1" ht="10.5" customHeight="1" x14ac:dyDescent="0.2">
      <c r="A204" s="308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T204" s="44"/>
      <c r="U204" s="44"/>
      <c r="V204" s="250"/>
      <c r="W204" s="250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</row>
    <row r="205" spans="1:33" s="43" customFormat="1" ht="10.5" customHeight="1" x14ac:dyDescent="0.2">
      <c r="A205" s="308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T205" s="44"/>
      <c r="U205" s="44"/>
      <c r="V205" s="250"/>
      <c r="W205" s="250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</row>
    <row r="206" spans="1:33" s="43" customFormat="1" ht="10.5" customHeight="1" x14ac:dyDescent="0.2">
      <c r="A206" s="308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T206" s="44"/>
      <c r="U206" s="44"/>
      <c r="V206" s="250"/>
      <c r="W206" s="250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</row>
    <row r="207" spans="1:33" s="43" customFormat="1" ht="10.5" customHeight="1" x14ac:dyDescent="0.2">
      <c r="A207" s="308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T207" s="44"/>
      <c r="U207" s="44"/>
      <c r="V207" s="250"/>
      <c r="W207" s="250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</row>
    <row r="208" spans="1:33" s="43" customFormat="1" ht="10.5" customHeight="1" x14ac:dyDescent="0.2">
      <c r="A208" s="308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T208" s="44"/>
      <c r="U208" s="44"/>
      <c r="V208" s="250"/>
      <c r="W208" s="250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</row>
    <row r="209" spans="1:33" s="43" customFormat="1" ht="10.5" customHeight="1" x14ac:dyDescent="0.2">
      <c r="A209" s="308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T209" s="44"/>
      <c r="U209" s="44"/>
      <c r="V209" s="250"/>
      <c r="W209" s="250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</row>
    <row r="210" spans="1:33" s="43" customFormat="1" ht="10.5" customHeight="1" x14ac:dyDescent="0.2">
      <c r="A210" s="308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T210" s="44"/>
      <c r="U210" s="44"/>
      <c r="V210" s="250"/>
      <c r="W210" s="250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</row>
    <row r="211" spans="1:33" s="43" customFormat="1" ht="10.5" customHeight="1" x14ac:dyDescent="0.2">
      <c r="A211" s="308"/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T211" s="44"/>
      <c r="U211" s="44"/>
      <c r="V211" s="250"/>
      <c r="W211" s="250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</row>
    <row r="212" spans="1:33" s="43" customFormat="1" ht="10.5" customHeight="1" x14ac:dyDescent="0.2">
      <c r="A212" s="308"/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T212" s="44"/>
      <c r="U212" s="44"/>
      <c r="V212" s="250"/>
      <c r="W212" s="250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</row>
    <row r="213" spans="1:33" s="43" customFormat="1" ht="10.5" customHeight="1" x14ac:dyDescent="0.2">
      <c r="A213" s="308"/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T213" s="44"/>
      <c r="U213" s="44"/>
      <c r="V213" s="250"/>
      <c r="W213" s="250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</row>
    <row r="214" spans="1:33" s="43" customFormat="1" ht="10.5" customHeight="1" x14ac:dyDescent="0.2">
      <c r="A214" s="308"/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T214" s="44"/>
      <c r="U214" s="44"/>
      <c r="V214" s="250"/>
      <c r="W214" s="250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</row>
    <row r="215" spans="1:33" s="43" customFormat="1" ht="10.5" customHeight="1" x14ac:dyDescent="0.2">
      <c r="A215" s="308"/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T215" s="44"/>
      <c r="U215" s="44"/>
      <c r="V215" s="250"/>
      <c r="W215" s="250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</row>
    <row r="216" spans="1:33" s="43" customFormat="1" ht="4.5" customHeight="1" x14ac:dyDescent="0.2">
      <c r="A216" s="308"/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T216" s="44"/>
      <c r="U216" s="44"/>
      <c r="V216" s="250"/>
      <c r="W216" s="250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</row>
    <row r="217" spans="1:33" s="43" customFormat="1" ht="10.5" customHeight="1" x14ac:dyDescent="0.2">
      <c r="A217" s="308"/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T217" s="44"/>
      <c r="U217" s="44"/>
      <c r="V217" s="250"/>
      <c r="W217" s="250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</row>
    <row r="218" spans="1:33" s="43" customFormat="1" ht="10.5" customHeight="1" x14ac:dyDescent="0.2">
      <c r="A218" s="308"/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T218" s="44"/>
      <c r="U218" s="44"/>
      <c r="V218" s="250"/>
      <c r="W218" s="250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</row>
    <row r="219" spans="1:33" s="43" customFormat="1" ht="10.5" customHeight="1" x14ac:dyDescent="0.2">
      <c r="A219" s="308"/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T219" s="44"/>
      <c r="U219" s="44"/>
      <c r="V219" s="250"/>
      <c r="W219" s="250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</row>
    <row r="220" spans="1:33" s="43" customFormat="1" ht="10.5" customHeight="1" x14ac:dyDescent="0.2">
      <c r="A220" s="308"/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T220" s="44"/>
      <c r="U220" s="44"/>
      <c r="V220" s="250"/>
      <c r="W220" s="250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</row>
    <row r="221" spans="1:33" s="43" customFormat="1" ht="10.5" customHeight="1" x14ac:dyDescent="0.2">
      <c r="A221" s="308"/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T221" s="44"/>
      <c r="U221" s="44"/>
      <c r="V221" s="250"/>
      <c r="W221" s="250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</row>
    <row r="222" spans="1:33" s="43" customFormat="1" ht="10.5" customHeight="1" x14ac:dyDescent="0.2">
      <c r="A222" s="308"/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T222" s="44"/>
      <c r="U222" s="44"/>
      <c r="V222" s="250"/>
      <c r="W222" s="250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</row>
    <row r="223" spans="1:33" s="43" customFormat="1" ht="10.5" customHeight="1" x14ac:dyDescent="0.2">
      <c r="A223" s="308"/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T223" s="44"/>
      <c r="U223" s="44"/>
      <c r="V223" s="250"/>
      <c r="W223" s="250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</row>
    <row r="224" spans="1:33" s="43" customFormat="1" ht="10.5" customHeight="1" x14ac:dyDescent="0.2">
      <c r="A224" s="308"/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T224" s="44"/>
      <c r="U224" s="44"/>
      <c r="V224" s="250"/>
      <c r="W224" s="250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</row>
    <row r="225" spans="1:33" s="43" customFormat="1" ht="10.5" customHeight="1" x14ac:dyDescent="0.2">
      <c r="A225" s="308"/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T225" s="44"/>
      <c r="U225" s="44"/>
      <c r="V225" s="250"/>
      <c r="W225" s="250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</row>
    <row r="226" spans="1:33" s="43" customFormat="1" ht="10.5" customHeight="1" x14ac:dyDescent="0.2">
      <c r="A226" s="308"/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T226" s="44"/>
      <c r="U226" s="44"/>
      <c r="V226" s="250"/>
      <c r="W226" s="250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</row>
    <row r="227" spans="1:33" s="43" customFormat="1" ht="10.5" customHeight="1" x14ac:dyDescent="0.2">
      <c r="A227" s="308"/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T227" s="44"/>
      <c r="U227" s="44"/>
      <c r="V227" s="250"/>
      <c r="W227" s="250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</row>
    <row r="228" spans="1:33" s="43" customFormat="1" ht="10.5" customHeight="1" x14ac:dyDescent="0.2">
      <c r="A228" s="308"/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T228" s="44"/>
      <c r="U228" s="44"/>
      <c r="V228" s="250"/>
      <c r="W228" s="250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</row>
    <row r="229" spans="1:33" s="43" customFormat="1" ht="10.5" customHeight="1" x14ac:dyDescent="0.2">
      <c r="A229" s="308"/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T229" s="44"/>
      <c r="U229" s="44"/>
      <c r="V229" s="250"/>
      <c r="W229" s="250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</row>
    <row r="230" spans="1:33" s="43" customFormat="1" ht="10.5" customHeight="1" x14ac:dyDescent="0.2">
      <c r="A230" s="308"/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T230" s="44"/>
      <c r="U230" s="44"/>
      <c r="V230" s="250"/>
      <c r="W230" s="250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</row>
    <row r="231" spans="1:33" s="43" customFormat="1" ht="10.5" customHeight="1" x14ac:dyDescent="0.2">
      <c r="A231" s="308"/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T231" s="44"/>
      <c r="U231" s="44"/>
      <c r="V231" s="250"/>
      <c r="W231" s="250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</row>
    <row r="232" spans="1:33" s="43" customFormat="1" ht="10.5" customHeight="1" x14ac:dyDescent="0.2">
      <c r="A232" s="308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T232" s="44"/>
      <c r="U232" s="44"/>
      <c r="V232" s="250"/>
      <c r="W232" s="250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</row>
    <row r="233" spans="1:33" s="43" customFormat="1" ht="10.5" customHeight="1" x14ac:dyDescent="0.2">
      <c r="A233" s="308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T233" s="44"/>
      <c r="U233" s="44"/>
      <c r="V233" s="250"/>
      <c r="W233" s="250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</row>
    <row r="234" spans="1:33" s="43" customFormat="1" ht="10.5" customHeight="1" x14ac:dyDescent="0.2">
      <c r="A234" s="308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T234" s="44"/>
      <c r="U234" s="44"/>
      <c r="V234" s="250"/>
      <c r="W234" s="250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</row>
    <row r="235" spans="1:33" s="43" customFormat="1" ht="10.5" customHeight="1" x14ac:dyDescent="0.2">
      <c r="A235" s="308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T235" s="44"/>
      <c r="U235" s="44"/>
      <c r="V235" s="250"/>
      <c r="W235" s="250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</row>
    <row r="236" spans="1:33" s="43" customFormat="1" ht="10.5" customHeight="1" x14ac:dyDescent="0.2">
      <c r="A236" s="308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T236" s="44"/>
      <c r="U236" s="44"/>
      <c r="V236" s="250"/>
      <c r="W236" s="250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</row>
    <row r="237" spans="1:33" s="43" customFormat="1" ht="19.5" customHeight="1" x14ac:dyDescent="0.2">
      <c r="A237" s="308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T237" s="44"/>
      <c r="U237" s="44"/>
      <c r="V237" s="250"/>
      <c r="W237" s="250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</row>
    <row r="238" spans="1:33" s="255" customFormat="1" ht="19.5" customHeight="1" x14ac:dyDescent="0.2">
      <c r="A238" s="1357" t="s">
        <v>340</v>
      </c>
      <c r="B238" s="1358"/>
      <c r="C238" s="1358"/>
      <c r="D238" s="1358"/>
      <c r="E238" s="1358"/>
      <c r="F238" s="1358"/>
      <c r="G238" s="1358"/>
      <c r="H238" s="1358"/>
      <c r="I238" s="1358"/>
      <c r="J238" s="1358"/>
      <c r="K238" s="1358"/>
      <c r="L238" s="1358"/>
      <c r="M238" s="1358"/>
      <c r="N238" s="1358"/>
      <c r="O238" s="1358"/>
      <c r="P238" s="1358"/>
      <c r="Q238" s="1358"/>
      <c r="R238" s="1358"/>
      <c r="S238" s="1358"/>
      <c r="T238" s="1358"/>
      <c r="U238" s="1358"/>
      <c r="V238" s="1358"/>
      <c r="W238" s="1359"/>
    </row>
    <row r="239" spans="1:33" ht="5.0999999999999996" customHeight="1" thickBot="1" x14ac:dyDescent="0.2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V239" s="52"/>
      <c r="W239" s="52"/>
    </row>
    <row r="240" spans="1:33" ht="30.75" customHeight="1" x14ac:dyDescent="0.2">
      <c r="A240" s="1311" t="s">
        <v>163</v>
      </c>
      <c r="B240" s="1264" t="s">
        <v>49</v>
      </c>
      <c r="C240" s="1265"/>
      <c r="D240" s="1273" t="s">
        <v>174</v>
      </c>
      <c r="E240" s="1262" t="s">
        <v>184</v>
      </c>
      <c r="F240" s="1258" t="s">
        <v>176</v>
      </c>
      <c r="G240" s="1258" t="s">
        <v>177</v>
      </c>
      <c r="H240" s="1258" t="s">
        <v>178</v>
      </c>
      <c r="I240" s="1258" t="s">
        <v>185</v>
      </c>
      <c r="J240" s="1258" t="s">
        <v>161</v>
      </c>
      <c r="K240" s="1258"/>
      <c r="L240" s="1258"/>
      <c r="M240" s="1272" t="s">
        <v>183</v>
      </c>
      <c r="N240" s="1272"/>
      <c r="O240" s="1273" t="s">
        <v>155</v>
      </c>
      <c r="P240" s="1280" t="s">
        <v>175</v>
      </c>
      <c r="Q240" s="1281"/>
      <c r="R240" s="1304" t="s">
        <v>182</v>
      </c>
      <c r="S240" s="1275" t="s">
        <v>164</v>
      </c>
      <c r="T240" s="1276"/>
      <c r="U240" s="1362" t="s">
        <v>331</v>
      </c>
      <c r="V240" s="1360" t="s">
        <v>230</v>
      </c>
      <c r="W240" s="1361"/>
    </row>
    <row r="241" spans="1:33" ht="50.25" customHeight="1" x14ac:dyDescent="0.2">
      <c r="A241" s="1312"/>
      <c r="B241" s="365" t="s">
        <v>172</v>
      </c>
      <c r="C241" s="366" t="s">
        <v>154</v>
      </c>
      <c r="D241" s="1274"/>
      <c r="E241" s="1263"/>
      <c r="F241" s="1259"/>
      <c r="G241" s="1259"/>
      <c r="H241" s="1259"/>
      <c r="I241" s="1259"/>
      <c r="J241" s="413" t="s">
        <v>179</v>
      </c>
      <c r="K241" s="413" t="s">
        <v>180</v>
      </c>
      <c r="L241" s="413" t="s">
        <v>181</v>
      </c>
      <c r="M241" s="802" t="s">
        <v>172</v>
      </c>
      <c r="N241" s="812" t="s">
        <v>154</v>
      </c>
      <c r="O241" s="1274"/>
      <c r="P241" s="820" t="s">
        <v>172</v>
      </c>
      <c r="Q241" s="821" t="s">
        <v>154</v>
      </c>
      <c r="R241" s="1305"/>
      <c r="S241" s="398" t="s">
        <v>173</v>
      </c>
      <c r="T241" s="815" t="s">
        <v>154</v>
      </c>
      <c r="U241" s="1363"/>
      <c r="V241" s="805" t="s">
        <v>231</v>
      </c>
      <c r="W241" s="880" t="s">
        <v>232</v>
      </c>
    </row>
    <row r="242" spans="1:33" ht="12.75" customHeight="1" thickBot="1" x14ac:dyDescent="0.25">
      <c r="A242" s="1312"/>
      <c r="B242" s="485" t="s">
        <v>82</v>
      </c>
      <c r="C242" s="486" t="s">
        <v>165</v>
      </c>
      <c r="D242" s="486" t="s">
        <v>166</v>
      </c>
      <c r="E242" s="842" t="s">
        <v>87</v>
      </c>
      <c r="F242" s="509" t="s">
        <v>79</v>
      </c>
      <c r="G242" s="509" t="s">
        <v>80</v>
      </c>
      <c r="H242" s="509" t="s">
        <v>153</v>
      </c>
      <c r="I242" s="509" t="s">
        <v>160</v>
      </c>
      <c r="J242" s="509" t="s">
        <v>162</v>
      </c>
      <c r="K242" s="509" t="s">
        <v>83</v>
      </c>
      <c r="L242" s="509" t="s">
        <v>186</v>
      </c>
      <c r="M242" s="507" t="s">
        <v>187</v>
      </c>
      <c r="N242" s="845" t="s">
        <v>81</v>
      </c>
      <c r="O242" s="841" t="s">
        <v>188</v>
      </c>
      <c r="P242" s="848" t="s">
        <v>85</v>
      </c>
      <c r="Q242" s="849" t="s">
        <v>189</v>
      </c>
      <c r="R242" s="852" t="s">
        <v>190</v>
      </c>
      <c r="S242" s="854" t="s">
        <v>191</v>
      </c>
      <c r="T242" s="855" t="s">
        <v>192</v>
      </c>
      <c r="U242" s="1169" t="s">
        <v>193</v>
      </c>
      <c r="V242" s="1147" t="s">
        <v>85</v>
      </c>
      <c r="W242" s="1007" t="s">
        <v>189</v>
      </c>
    </row>
    <row r="243" spans="1:33" ht="41.25" customHeight="1" thickBot="1" x14ac:dyDescent="0.25">
      <c r="A243" s="1081" t="s">
        <v>225</v>
      </c>
      <c r="B243" s="1114">
        <f t="shared" ref="B243:U243" si="10">SUM(B244:B245)</f>
        <v>158</v>
      </c>
      <c r="C243" s="1172">
        <f t="shared" si="10"/>
        <v>77</v>
      </c>
      <c r="D243" s="1173">
        <f t="shared" si="10"/>
        <v>371</v>
      </c>
      <c r="E243" s="1122">
        <f t="shared" si="10"/>
        <v>44</v>
      </c>
      <c r="F243" s="1122">
        <f t="shared" si="10"/>
        <v>3</v>
      </c>
      <c r="G243" s="1122">
        <f t="shared" si="10"/>
        <v>0</v>
      </c>
      <c r="H243" s="1122">
        <f t="shared" si="10"/>
        <v>0</v>
      </c>
      <c r="I243" s="1122">
        <f t="shared" si="10"/>
        <v>0</v>
      </c>
      <c r="J243" s="1122">
        <f t="shared" si="10"/>
        <v>0</v>
      </c>
      <c r="K243" s="1122">
        <f t="shared" si="10"/>
        <v>0</v>
      </c>
      <c r="L243" s="1122">
        <f t="shared" si="10"/>
        <v>0</v>
      </c>
      <c r="M243" s="1172">
        <f t="shared" si="10"/>
        <v>47</v>
      </c>
      <c r="N243" s="1115">
        <f t="shared" si="10"/>
        <v>0</v>
      </c>
      <c r="O243" s="1173">
        <f t="shared" si="10"/>
        <v>47</v>
      </c>
      <c r="P243" s="1174">
        <f t="shared" si="10"/>
        <v>2</v>
      </c>
      <c r="Q243" s="1175">
        <f t="shared" si="10"/>
        <v>5</v>
      </c>
      <c r="R243" s="1176">
        <f t="shared" si="10"/>
        <v>7</v>
      </c>
      <c r="S243" s="1177">
        <f t="shared" si="10"/>
        <v>109</v>
      </c>
      <c r="T243" s="1177">
        <f t="shared" si="10"/>
        <v>72</v>
      </c>
      <c r="U243" s="1178">
        <f t="shared" si="10"/>
        <v>181</v>
      </c>
      <c r="V243" s="1179">
        <f>SUM(V244:V245)</f>
        <v>229</v>
      </c>
      <c r="W243" s="1180">
        <f>SUM(W244:W245)</f>
        <v>46</v>
      </c>
    </row>
    <row r="244" spans="1:33" s="251" customFormat="1" ht="24" customHeight="1" x14ac:dyDescent="0.2">
      <c r="A244" s="1170" t="s">
        <v>248</v>
      </c>
      <c r="B244" s="525">
        <v>130</v>
      </c>
      <c r="C244" s="473">
        <v>7</v>
      </c>
      <c r="D244" s="474">
        <v>273</v>
      </c>
      <c r="E244" s="882">
        <v>37</v>
      </c>
      <c r="F244" s="882">
        <v>1</v>
      </c>
      <c r="G244" s="882">
        <v>0</v>
      </c>
      <c r="H244" s="882">
        <v>0</v>
      </c>
      <c r="I244" s="882">
        <v>0</v>
      </c>
      <c r="J244" s="882">
        <v>0</v>
      </c>
      <c r="K244" s="882">
        <v>0</v>
      </c>
      <c r="L244" s="882">
        <v>0</v>
      </c>
      <c r="M244" s="473">
        <f>SUM(E244:L244)</f>
        <v>38</v>
      </c>
      <c r="N244" s="998">
        <v>0</v>
      </c>
      <c r="O244" s="474">
        <f>+N244+M244</f>
        <v>38</v>
      </c>
      <c r="P244" s="875">
        <v>1</v>
      </c>
      <c r="Q244" s="876">
        <v>4</v>
      </c>
      <c r="R244" s="1004">
        <f>+P244+Q244</f>
        <v>5</v>
      </c>
      <c r="S244" s="896">
        <f t="shared" ref="S244:T245" si="11">B244-M244-P244</f>
        <v>91</v>
      </c>
      <c r="T244" s="896">
        <f t="shared" si="11"/>
        <v>3</v>
      </c>
      <c r="U244" s="1171">
        <f>+S244+T244</f>
        <v>94</v>
      </c>
      <c r="V244" s="745">
        <v>159</v>
      </c>
      <c r="W244" s="1008">
        <v>39</v>
      </c>
      <c r="Y244" s="252"/>
      <c r="Z244" s="252"/>
      <c r="AA244" s="252"/>
      <c r="AB244" s="252"/>
      <c r="AC244" s="252"/>
      <c r="AD244" s="252"/>
      <c r="AE244" s="252"/>
      <c r="AF244" s="252"/>
      <c r="AG244" s="252"/>
    </row>
    <row r="245" spans="1:33" s="251" customFormat="1" ht="24" customHeight="1" thickBot="1" x14ac:dyDescent="0.25">
      <c r="A245" s="1022" t="s">
        <v>281</v>
      </c>
      <c r="B245" s="445">
        <v>28</v>
      </c>
      <c r="C245" s="446">
        <v>70</v>
      </c>
      <c r="D245" s="487">
        <f>+B245+C245</f>
        <v>98</v>
      </c>
      <c r="E245" s="885">
        <v>7</v>
      </c>
      <c r="F245" s="885">
        <v>2</v>
      </c>
      <c r="G245" s="885">
        <v>0</v>
      </c>
      <c r="H245" s="885">
        <v>0</v>
      </c>
      <c r="I245" s="885">
        <v>0</v>
      </c>
      <c r="J245" s="885">
        <v>0</v>
      </c>
      <c r="K245" s="885">
        <v>0</v>
      </c>
      <c r="L245" s="885">
        <v>0</v>
      </c>
      <c r="M245" s="446">
        <f>SUM(E245:L245)</f>
        <v>9</v>
      </c>
      <c r="N245" s="1019">
        <v>0</v>
      </c>
      <c r="O245" s="487">
        <f>+N245+M245</f>
        <v>9</v>
      </c>
      <c r="P245" s="878">
        <v>1</v>
      </c>
      <c r="Q245" s="879">
        <v>1</v>
      </c>
      <c r="R245" s="1020">
        <f>+P245+Q245</f>
        <v>2</v>
      </c>
      <c r="S245" s="898">
        <f t="shared" si="11"/>
        <v>18</v>
      </c>
      <c r="T245" s="898">
        <f>C245-N245-Q245</f>
        <v>69</v>
      </c>
      <c r="U245" s="1023">
        <f>+S245+T245</f>
        <v>87</v>
      </c>
      <c r="V245" s="1021">
        <v>70</v>
      </c>
      <c r="W245" s="730">
        <v>7</v>
      </c>
      <c r="X245" s="252"/>
      <c r="Y245" s="252"/>
      <c r="Z245" s="252"/>
      <c r="AA245" s="252"/>
      <c r="AB245" s="252"/>
      <c r="AC245" s="252"/>
      <c r="AD245" s="252"/>
      <c r="AE245" s="252"/>
      <c r="AF245" s="252"/>
      <c r="AG245" s="252"/>
    </row>
    <row r="246" spans="1:33" s="43" customFormat="1" ht="12.75" customHeight="1" x14ac:dyDescent="0.2">
      <c r="A246" s="1277" t="s">
        <v>344</v>
      </c>
      <c r="B246" s="1277"/>
      <c r="C246" s="1277"/>
      <c r="D246" s="1277"/>
      <c r="E246" s="1277"/>
      <c r="F246" s="1277"/>
      <c r="G246" s="1277"/>
      <c r="H246" s="1277"/>
      <c r="I246" s="1277"/>
      <c r="J246" s="1277"/>
      <c r="K246" s="1277"/>
      <c r="L246" s="1277"/>
      <c r="M246" s="1277"/>
      <c r="N246" s="1277"/>
      <c r="O246" s="1277"/>
      <c r="P246" s="1277"/>
      <c r="Q246" s="1277"/>
      <c r="R246" s="1277"/>
      <c r="S246" s="1277"/>
      <c r="T246" s="1277"/>
      <c r="U246" s="1277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</row>
    <row r="247" spans="1:33" s="62" customFormat="1" ht="5.25" customHeight="1" x14ac:dyDescent="0.2">
      <c r="A247" s="312"/>
      <c r="B247" s="261"/>
      <c r="C247" s="261"/>
      <c r="D247" s="261"/>
      <c r="E247" s="261"/>
      <c r="F247" s="261"/>
      <c r="G247" s="261"/>
      <c r="H247" s="261"/>
      <c r="I247" s="261"/>
      <c r="J247" s="261"/>
      <c r="K247" s="261"/>
      <c r="L247" s="261"/>
      <c r="M247" s="324"/>
      <c r="N247" s="324"/>
      <c r="O247" s="261"/>
      <c r="P247" s="324"/>
      <c r="Q247" s="324"/>
      <c r="R247" s="261"/>
      <c r="S247" s="324"/>
      <c r="T247" s="261"/>
      <c r="U247" s="46"/>
      <c r="V247" s="261"/>
      <c r="W247" s="261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</row>
    <row r="248" spans="1:33" s="43" customFormat="1" ht="12.75" customHeight="1" x14ac:dyDescent="0.2">
      <c r="A248" s="309"/>
      <c r="B248" s="262"/>
      <c r="C248" s="262"/>
      <c r="D248" s="262"/>
      <c r="E248" s="262"/>
      <c r="F248" s="262"/>
      <c r="G248" s="262"/>
      <c r="H248" s="262"/>
      <c r="I248" s="262"/>
      <c r="J248" s="262"/>
      <c r="K248" s="262"/>
      <c r="L248" s="262"/>
      <c r="M248" s="318"/>
      <c r="N248" s="318"/>
      <c r="O248" s="262"/>
      <c r="P248" s="318"/>
      <c r="Q248" s="318"/>
      <c r="R248" s="262"/>
      <c r="S248" s="318"/>
      <c r="T248" s="262"/>
      <c r="U248" s="262"/>
      <c r="V248" s="262"/>
      <c r="W248" s="262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</row>
    <row r="249" spans="1:33" s="43" customFormat="1" ht="12.75" customHeight="1" x14ac:dyDescent="0.2">
      <c r="A249" s="309"/>
      <c r="B249" s="262"/>
      <c r="C249" s="262"/>
      <c r="D249" s="262"/>
      <c r="E249" s="262"/>
      <c r="F249" s="262"/>
      <c r="G249" s="262"/>
      <c r="H249" s="262"/>
      <c r="I249" s="262"/>
      <c r="J249" s="262"/>
      <c r="K249" s="262"/>
      <c r="L249" s="262"/>
      <c r="M249" s="318"/>
      <c r="N249" s="318"/>
      <c r="O249" s="262"/>
      <c r="P249" s="318"/>
      <c r="Q249" s="318"/>
      <c r="R249" s="262"/>
      <c r="S249" s="318"/>
      <c r="T249" s="262"/>
      <c r="U249" s="262"/>
      <c r="V249" s="262"/>
      <c r="W249" s="262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</row>
    <row r="250" spans="1:33" s="43" customFormat="1" ht="12.75" customHeight="1" x14ac:dyDescent="0.2">
      <c r="A250" s="309"/>
      <c r="B250" s="262"/>
      <c r="C250" s="262"/>
      <c r="D250" s="262"/>
      <c r="E250" s="262"/>
      <c r="F250" s="262"/>
      <c r="G250" s="262"/>
      <c r="H250" s="262"/>
      <c r="I250" s="262"/>
      <c r="J250" s="262"/>
      <c r="K250" s="262"/>
      <c r="L250" s="262"/>
      <c r="M250" s="318"/>
      <c r="N250" s="318"/>
      <c r="O250" s="262"/>
      <c r="P250" s="318"/>
      <c r="Q250" s="318"/>
      <c r="R250" s="262"/>
      <c r="S250" s="318"/>
      <c r="T250" s="262"/>
      <c r="U250" s="262"/>
      <c r="V250" s="262"/>
      <c r="W250" s="262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</row>
    <row r="251" spans="1:33" s="43" customFormat="1" ht="12.75" customHeight="1" x14ac:dyDescent="0.2">
      <c r="A251" s="309"/>
      <c r="B251" s="262"/>
      <c r="C251" s="262"/>
      <c r="D251" s="262"/>
      <c r="E251" s="262"/>
      <c r="F251" s="262"/>
      <c r="G251" s="262"/>
      <c r="H251" s="262"/>
      <c r="I251" s="262"/>
      <c r="J251" s="262"/>
      <c r="K251" s="262"/>
      <c r="L251" s="262"/>
      <c r="M251" s="318"/>
      <c r="N251" s="318"/>
      <c r="O251" s="262"/>
      <c r="P251" s="318"/>
      <c r="Q251" s="318"/>
      <c r="R251" s="262"/>
      <c r="S251" s="318"/>
      <c r="T251" s="262"/>
      <c r="U251" s="262"/>
      <c r="V251" s="262"/>
      <c r="W251" s="262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</row>
    <row r="252" spans="1:33" s="43" customFormat="1" ht="12.75" customHeight="1" x14ac:dyDescent="0.2">
      <c r="A252" s="309"/>
      <c r="B252" s="262"/>
      <c r="C252" s="262"/>
      <c r="D252" s="262"/>
      <c r="E252" s="262"/>
      <c r="F252" s="262"/>
      <c r="G252" s="262"/>
      <c r="H252" s="262"/>
      <c r="I252" s="262"/>
      <c r="J252" s="262"/>
      <c r="K252" s="262"/>
      <c r="L252" s="262"/>
      <c r="M252" s="318"/>
      <c r="N252" s="318"/>
      <c r="O252" s="262"/>
      <c r="P252" s="318"/>
      <c r="Q252" s="318"/>
      <c r="R252" s="262"/>
      <c r="S252" s="318"/>
      <c r="T252" s="262"/>
      <c r="U252" s="262"/>
      <c r="V252" s="262"/>
      <c r="W252" s="262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</row>
    <row r="253" spans="1:33" s="43" customFormat="1" ht="12.75" customHeight="1" x14ac:dyDescent="0.2">
      <c r="A253" s="309"/>
      <c r="B253" s="262"/>
      <c r="C253" s="262"/>
      <c r="D253" s="262"/>
      <c r="E253" s="262"/>
      <c r="F253" s="262"/>
      <c r="G253" s="262"/>
      <c r="H253" s="262"/>
      <c r="I253" s="262"/>
      <c r="J253" s="262"/>
      <c r="K253" s="262"/>
      <c r="L253" s="262"/>
      <c r="M253" s="318"/>
      <c r="N253" s="318"/>
      <c r="O253" s="262"/>
      <c r="P253" s="318"/>
      <c r="Q253" s="318"/>
      <c r="R253" s="262"/>
      <c r="S253" s="318"/>
      <c r="T253" s="262"/>
      <c r="U253" s="262"/>
      <c r="V253" s="262"/>
      <c r="W253" s="262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</row>
    <row r="254" spans="1:33" s="43" customFormat="1" ht="12.75" customHeight="1" x14ac:dyDescent="0.2">
      <c r="A254" s="309"/>
      <c r="B254" s="262"/>
      <c r="C254" s="262"/>
      <c r="D254" s="262"/>
      <c r="E254" s="262"/>
      <c r="F254" s="262"/>
      <c r="G254" s="262"/>
      <c r="H254" s="262"/>
      <c r="I254" s="262"/>
      <c r="J254" s="262"/>
      <c r="K254" s="262"/>
      <c r="L254" s="262"/>
      <c r="M254" s="318"/>
      <c r="N254" s="318"/>
      <c r="O254" s="262"/>
      <c r="P254" s="318"/>
      <c r="Q254" s="318"/>
      <c r="R254" s="262"/>
      <c r="S254" s="318"/>
      <c r="T254" s="262"/>
      <c r="U254" s="262"/>
      <c r="V254" s="262"/>
      <c r="W254" s="262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</row>
    <row r="255" spans="1:33" s="43" customFormat="1" ht="12.75" customHeight="1" x14ac:dyDescent="0.2">
      <c r="A255" s="309"/>
      <c r="B255" s="262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318"/>
      <c r="N255" s="318"/>
      <c r="O255" s="262"/>
      <c r="P255" s="318"/>
      <c r="Q255" s="318"/>
      <c r="R255" s="262"/>
      <c r="S255" s="318"/>
      <c r="T255" s="262"/>
      <c r="U255" s="262"/>
      <c r="V255" s="262"/>
      <c r="W255" s="262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</row>
    <row r="256" spans="1:33" s="43" customFormat="1" ht="12.75" customHeight="1" x14ac:dyDescent="0.2">
      <c r="A256" s="309"/>
      <c r="B256" s="262"/>
      <c r="C256" s="262"/>
      <c r="D256" s="262"/>
      <c r="E256" s="262"/>
      <c r="F256" s="262"/>
      <c r="G256" s="262"/>
      <c r="H256" s="262"/>
      <c r="I256" s="262"/>
      <c r="J256" s="262"/>
      <c r="K256" s="262"/>
      <c r="L256" s="262"/>
      <c r="M256" s="318"/>
      <c r="N256" s="318"/>
      <c r="O256" s="262"/>
      <c r="P256" s="318"/>
      <c r="Q256" s="318"/>
      <c r="R256" s="262"/>
      <c r="S256" s="318"/>
      <c r="T256" s="262"/>
      <c r="U256" s="262"/>
      <c r="V256" s="262"/>
      <c r="W256" s="262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</row>
    <row r="257" spans="1:33" s="43" customFormat="1" ht="12.75" customHeight="1" x14ac:dyDescent="0.2">
      <c r="A257" s="309"/>
      <c r="B257" s="262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318"/>
      <c r="N257" s="318"/>
      <c r="O257" s="262"/>
      <c r="P257" s="318"/>
      <c r="Q257" s="318"/>
      <c r="R257" s="262"/>
      <c r="S257" s="318"/>
      <c r="T257" s="262"/>
      <c r="U257" s="262"/>
      <c r="V257" s="262"/>
      <c r="W257" s="262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</row>
    <row r="258" spans="1:33" s="43" customFormat="1" ht="12.75" customHeight="1" x14ac:dyDescent="0.2">
      <c r="A258" s="309"/>
      <c r="B258" s="262"/>
      <c r="C258" s="262"/>
      <c r="D258" s="262"/>
      <c r="E258" s="262"/>
      <c r="F258" s="262"/>
      <c r="G258" s="262"/>
      <c r="H258" s="262"/>
      <c r="I258" s="262"/>
      <c r="J258" s="262"/>
      <c r="K258" s="262"/>
      <c r="L258" s="262"/>
      <c r="M258" s="318"/>
      <c r="N258" s="318"/>
      <c r="O258" s="262"/>
      <c r="P258" s="318"/>
      <c r="Q258" s="318"/>
      <c r="R258" s="262"/>
      <c r="S258" s="318"/>
      <c r="T258" s="262"/>
      <c r="U258" s="262"/>
      <c r="V258" s="262"/>
      <c r="W258" s="262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</row>
    <row r="259" spans="1:33" s="43" customFormat="1" ht="12.75" customHeight="1" x14ac:dyDescent="0.2">
      <c r="A259" s="309"/>
      <c r="B259" s="262"/>
      <c r="C259" s="262"/>
      <c r="D259" s="262"/>
      <c r="E259" s="262"/>
      <c r="F259" s="262"/>
      <c r="G259" s="262"/>
      <c r="H259" s="262"/>
      <c r="I259" s="262"/>
      <c r="J259" s="262"/>
      <c r="K259" s="262"/>
      <c r="L259" s="262"/>
      <c r="M259" s="318"/>
      <c r="N259" s="318"/>
      <c r="O259" s="262"/>
      <c r="P259" s="318"/>
      <c r="Q259" s="318"/>
      <c r="R259" s="262"/>
      <c r="S259" s="318"/>
      <c r="T259" s="262"/>
      <c r="U259" s="262"/>
      <c r="V259" s="262"/>
      <c r="W259" s="262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</row>
    <row r="260" spans="1:33" s="43" customFormat="1" ht="12.75" customHeight="1" x14ac:dyDescent="0.2">
      <c r="A260" s="309"/>
      <c r="B260" s="262"/>
      <c r="C260" s="262"/>
      <c r="D260" s="262"/>
      <c r="E260" s="262"/>
      <c r="F260" s="262"/>
      <c r="G260" s="262"/>
      <c r="H260" s="262"/>
      <c r="I260" s="262"/>
      <c r="J260" s="262"/>
      <c r="K260" s="262"/>
      <c r="L260" s="262"/>
      <c r="M260" s="318"/>
      <c r="N260" s="318"/>
      <c r="O260" s="262"/>
      <c r="P260" s="318"/>
      <c r="Q260" s="318"/>
      <c r="R260" s="262"/>
      <c r="S260" s="318"/>
      <c r="T260" s="262"/>
      <c r="U260" s="262"/>
      <c r="V260" s="262"/>
      <c r="W260" s="262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</row>
    <row r="261" spans="1:33" s="43" customFormat="1" ht="12.75" customHeight="1" x14ac:dyDescent="0.2">
      <c r="A261" s="309"/>
      <c r="B261" s="262"/>
      <c r="C261" s="262"/>
      <c r="D261" s="262"/>
      <c r="E261" s="262"/>
      <c r="F261" s="262"/>
      <c r="G261" s="262"/>
      <c r="H261" s="262"/>
      <c r="I261" s="262"/>
      <c r="J261" s="262"/>
      <c r="K261" s="262"/>
      <c r="L261" s="262"/>
      <c r="M261" s="318"/>
      <c r="N261" s="318"/>
      <c r="O261" s="262"/>
      <c r="P261" s="318"/>
      <c r="Q261" s="318"/>
      <c r="R261" s="262"/>
      <c r="S261" s="318"/>
      <c r="T261" s="262"/>
      <c r="U261" s="262"/>
      <c r="V261" s="262"/>
      <c r="W261" s="262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</row>
    <row r="262" spans="1:33" s="43" customFormat="1" ht="12.75" customHeight="1" x14ac:dyDescent="0.2">
      <c r="A262" s="309"/>
      <c r="B262" s="262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318"/>
      <c r="N262" s="318"/>
      <c r="O262" s="262"/>
      <c r="P262" s="318"/>
      <c r="Q262" s="318"/>
      <c r="R262" s="262"/>
      <c r="S262" s="318"/>
      <c r="T262" s="262"/>
      <c r="U262" s="262"/>
      <c r="V262" s="262"/>
      <c r="W262" s="262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</row>
    <row r="263" spans="1:33" s="43" customFormat="1" ht="12.75" customHeight="1" x14ac:dyDescent="0.2">
      <c r="A263" s="309"/>
      <c r="B263" s="262"/>
      <c r="C263" s="262"/>
      <c r="D263" s="262"/>
      <c r="E263" s="262"/>
      <c r="F263" s="262"/>
      <c r="G263" s="262"/>
      <c r="H263" s="262"/>
      <c r="I263" s="262"/>
      <c r="J263" s="262"/>
      <c r="K263" s="262"/>
      <c r="L263" s="262"/>
      <c r="M263" s="318"/>
      <c r="N263" s="318"/>
      <c r="O263" s="262"/>
      <c r="P263" s="318"/>
      <c r="Q263" s="318"/>
      <c r="R263" s="262"/>
      <c r="S263" s="318"/>
      <c r="T263" s="262"/>
      <c r="U263" s="262"/>
      <c r="V263" s="262"/>
      <c r="W263" s="262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</row>
    <row r="264" spans="1:33" s="254" customFormat="1" ht="23.25" customHeight="1" x14ac:dyDescent="0.2">
      <c r="A264" s="311"/>
      <c r="B264" s="256"/>
      <c r="C264" s="256"/>
      <c r="D264" s="256"/>
      <c r="E264" s="256"/>
      <c r="F264" s="256"/>
      <c r="G264" s="256"/>
      <c r="H264" s="256"/>
      <c r="I264" s="256"/>
      <c r="J264" s="256"/>
      <c r="K264" s="256"/>
      <c r="L264" s="256"/>
      <c r="M264" s="319"/>
      <c r="N264" s="319"/>
      <c r="O264" s="256"/>
      <c r="P264" s="319"/>
      <c r="Q264" s="319"/>
      <c r="R264" s="256"/>
      <c r="S264" s="330"/>
      <c r="V264" s="256"/>
      <c r="W264" s="256"/>
    </row>
    <row r="265" spans="1:33" s="254" customFormat="1" ht="5.25" customHeight="1" x14ac:dyDescent="0.2">
      <c r="A265" s="311"/>
      <c r="B265" s="256"/>
      <c r="C265" s="256"/>
      <c r="D265" s="256"/>
      <c r="E265" s="256"/>
      <c r="F265" s="256"/>
      <c r="G265" s="256"/>
      <c r="H265" s="256"/>
      <c r="I265" s="256"/>
      <c r="J265" s="256"/>
      <c r="K265" s="256"/>
      <c r="L265" s="256"/>
      <c r="M265" s="319"/>
      <c r="N265" s="319"/>
      <c r="O265" s="256"/>
      <c r="P265" s="319"/>
      <c r="Q265" s="319"/>
      <c r="R265" s="256"/>
      <c r="S265" s="330"/>
      <c r="V265" s="256"/>
      <c r="W265" s="256"/>
    </row>
    <row r="266" spans="1:33" s="255" customFormat="1" ht="23.25" customHeight="1" x14ac:dyDescent="0.2">
      <c r="A266" s="1357" t="s">
        <v>341</v>
      </c>
      <c r="B266" s="1358"/>
      <c r="C266" s="1358"/>
      <c r="D266" s="1358"/>
      <c r="E266" s="1358"/>
      <c r="F266" s="1358"/>
      <c r="G266" s="1358"/>
      <c r="H266" s="1358"/>
      <c r="I266" s="1358"/>
      <c r="J266" s="1358"/>
      <c r="K266" s="1358"/>
      <c r="L266" s="1358"/>
      <c r="M266" s="1358"/>
      <c r="N266" s="1358"/>
      <c r="O266" s="1358"/>
      <c r="P266" s="1358"/>
      <c r="Q266" s="1358"/>
      <c r="R266" s="1358"/>
      <c r="S266" s="1358"/>
      <c r="T266" s="1358"/>
      <c r="U266" s="1358"/>
      <c r="V266" s="1358"/>
      <c r="W266" s="1359"/>
    </row>
    <row r="267" spans="1:33" ht="5.0999999999999996" customHeight="1" thickBot="1" x14ac:dyDescent="0.2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V267" s="52"/>
      <c r="W267" s="52"/>
    </row>
    <row r="268" spans="1:33" ht="33.75" customHeight="1" x14ac:dyDescent="0.2">
      <c r="A268" s="1366" t="s">
        <v>163</v>
      </c>
      <c r="B268" s="1264" t="s">
        <v>49</v>
      </c>
      <c r="C268" s="1265"/>
      <c r="D268" s="1260" t="s">
        <v>174</v>
      </c>
      <c r="E268" s="1262" t="s">
        <v>184</v>
      </c>
      <c r="F268" s="1258" t="s">
        <v>176</v>
      </c>
      <c r="G268" s="1258" t="s">
        <v>177</v>
      </c>
      <c r="H268" s="1258" t="s">
        <v>178</v>
      </c>
      <c r="I268" s="1258" t="s">
        <v>197</v>
      </c>
      <c r="J268" s="1258" t="s">
        <v>161</v>
      </c>
      <c r="K268" s="1258"/>
      <c r="L268" s="1258"/>
      <c r="M268" s="1272" t="s">
        <v>183</v>
      </c>
      <c r="N268" s="1272"/>
      <c r="O268" s="1260" t="s">
        <v>155</v>
      </c>
      <c r="P268" s="1280" t="s">
        <v>175</v>
      </c>
      <c r="Q268" s="1281"/>
      <c r="R268" s="1289" t="s">
        <v>182</v>
      </c>
      <c r="S268" s="1275" t="s">
        <v>164</v>
      </c>
      <c r="T268" s="1276"/>
      <c r="U268" s="1364" t="s">
        <v>331</v>
      </c>
      <c r="V268" s="1360" t="s">
        <v>230</v>
      </c>
      <c r="W268" s="1361"/>
    </row>
    <row r="269" spans="1:33" ht="45.75" customHeight="1" x14ac:dyDescent="0.2">
      <c r="A269" s="1367"/>
      <c r="B269" s="365" t="s">
        <v>172</v>
      </c>
      <c r="C269" s="366" t="s">
        <v>154</v>
      </c>
      <c r="D269" s="1261"/>
      <c r="E269" s="1263"/>
      <c r="F269" s="1259"/>
      <c r="G269" s="1259"/>
      <c r="H269" s="1259"/>
      <c r="I269" s="1259"/>
      <c r="J269" s="413" t="s">
        <v>179</v>
      </c>
      <c r="K269" s="413" t="s">
        <v>180</v>
      </c>
      <c r="L269" s="413" t="s">
        <v>181</v>
      </c>
      <c r="M269" s="802" t="s">
        <v>172</v>
      </c>
      <c r="N269" s="812" t="s">
        <v>154</v>
      </c>
      <c r="O269" s="1261"/>
      <c r="P269" s="820" t="s">
        <v>172</v>
      </c>
      <c r="Q269" s="821" t="s">
        <v>154</v>
      </c>
      <c r="R269" s="1290"/>
      <c r="S269" s="398" t="s">
        <v>173</v>
      </c>
      <c r="T269" s="815" t="s">
        <v>154</v>
      </c>
      <c r="U269" s="1365"/>
      <c r="V269" s="805" t="s">
        <v>231</v>
      </c>
      <c r="W269" s="880" t="s">
        <v>232</v>
      </c>
    </row>
    <row r="270" spans="1:33" ht="12.75" customHeight="1" thickBot="1" x14ac:dyDescent="0.25">
      <c r="A270" s="1367"/>
      <c r="B270" s="506" t="s">
        <v>82</v>
      </c>
      <c r="C270" s="507" t="s">
        <v>165</v>
      </c>
      <c r="D270" s="523" t="s">
        <v>166</v>
      </c>
      <c r="E270" s="842" t="s">
        <v>87</v>
      </c>
      <c r="F270" s="509" t="s">
        <v>79</v>
      </c>
      <c r="G270" s="509" t="s">
        <v>80</v>
      </c>
      <c r="H270" s="509" t="s">
        <v>153</v>
      </c>
      <c r="I270" s="509" t="s">
        <v>160</v>
      </c>
      <c r="J270" s="509" t="s">
        <v>162</v>
      </c>
      <c r="K270" s="509" t="s">
        <v>83</v>
      </c>
      <c r="L270" s="509" t="s">
        <v>186</v>
      </c>
      <c r="M270" s="507" t="s">
        <v>187</v>
      </c>
      <c r="N270" s="845" t="s">
        <v>81</v>
      </c>
      <c r="O270" s="523" t="s">
        <v>188</v>
      </c>
      <c r="P270" s="848" t="s">
        <v>85</v>
      </c>
      <c r="Q270" s="849" t="s">
        <v>189</v>
      </c>
      <c r="R270" s="1092" t="s">
        <v>190</v>
      </c>
      <c r="S270" s="854" t="s">
        <v>191</v>
      </c>
      <c r="T270" s="855" t="s">
        <v>192</v>
      </c>
      <c r="U270" s="1181" t="s">
        <v>193</v>
      </c>
      <c r="V270" s="1182" t="s">
        <v>85</v>
      </c>
      <c r="W270" s="1183" t="s">
        <v>189</v>
      </c>
    </row>
    <row r="271" spans="1:33" ht="42.75" customHeight="1" thickBot="1" x14ac:dyDescent="0.25">
      <c r="A271" s="1188" t="s">
        <v>226</v>
      </c>
      <c r="B271" s="482">
        <f t="shared" ref="B271:V271" si="12">SUM(B272:B283)</f>
        <v>2861</v>
      </c>
      <c r="C271" s="482">
        <f t="shared" si="12"/>
        <v>1026</v>
      </c>
      <c r="D271" s="482">
        <f t="shared" si="12"/>
        <v>3887</v>
      </c>
      <c r="E271" s="996">
        <f t="shared" si="12"/>
        <v>880</v>
      </c>
      <c r="F271" s="996">
        <f t="shared" si="12"/>
        <v>22</v>
      </c>
      <c r="G271" s="996">
        <f t="shared" si="12"/>
        <v>0</v>
      </c>
      <c r="H271" s="996">
        <f t="shared" si="12"/>
        <v>0</v>
      </c>
      <c r="I271" s="996">
        <f t="shared" si="12"/>
        <v>13</v>
      </c>
      <c r="J271" s="996">
        <f t="shared" si="12"/>
        <v>6</v>
      </c>
      <c r="K271" s="996">
        <f t="shared" si="12"/>
        <v>1</v>
      </c>
      <c r="L271" s="996">
        <f t="shared" si="12"/>
        <v>5</v>
      </c>
      <c r="M271" s="482">
        <f t="shared" si="12"/>
        <v>927</v>
      </c>
      <c r="N271" s="997">
        <f t="shared" si="12"/>
        <v>36</v>
      </c>
      <c r="O271" s="482">
        <f t="shared" si="12"/>
        <v>963</v>
      </c>
      <c r="P271" s="1000">
        <f t="shared" si="12"/>
        <v>58</v>
      </c>
      <c r="Q271" s="1000">
        <f t="shared" si="12"/>
        <v>29</v>
      </c>
      <c r="R271" s="1003">
        <f t="shared" si="12"/>
        <v>87</v>
      </c>
      <c r="S271" s="1006">
        <f t="shared" si="12"/>
        <v>1876</v>
      </c>
      <c r="T271" s="1006">
        <f t="shared" si="12"/>
        <v>961</v>
      </c>
      <c r="U271" s="1189">
        <f t="shared" si="12"/>
        <v>2837</v>
      </c>
      <c r="V271" s="483">
        <f t="shared" si="12"/>
        <v>1825</v>
      </c>
      <c r="W271" s="483">
        <f>SUM(W272:W283)</f>
        <v>956</v>
      </c>
    </row>
    <row r="272" spans="1:33" s="251" customFormat="1" ht="21" customHeight="1" x14ac:dyDescent="0.2">
      <c r="A272" s="1184" t="s">
        <v>233</v>
      </c>
      <c r="B272" s="1073">
        <v>510</v>
      </c>
      <c r="C272" s="1068">
        <v>3</v>
      </c>
      <c r="D272" s="1151">
        <f t="shared" ref="D272:D280" si="13">+B272+C272</f>
        <v>513</v>
      </c>
      <c r="E272" s="1071">
        <v>176</v>
      </c>
      <c r="F272" s="1071">
        <v>4</v>
      </c>
      <c r="G272" s="1071">
        <v>0</v>
      </c>
      <c r="H272" s="1071">
        <v>0</v>
      </c>
      <c r="I272" s="1071">
        <v>1</v>
      </c>
      <c r="J272" s="1071">
        <v>0</v>
      </c>
      <c r="K272" s="1071">
        <v>0</v>
      </c>
      <c r="L272" s="1071">
        <v>0</v>
      </c>
      <c r="M272" s="1068">
        <f>SUM(E272:L272)</f>
        <v>181</v>
      </c>
      <c r="N272" s="1074">
        <v>1</v>
      </c>
      <c r="O272" s="1069">
        <f>SUM(M272:N272)</f>
        <v>182</v>
      </c>
      <c r="P272" s="1075">
        <v>19</v>
      </c>
      <c r="Q272" s="1076">
        <v>2</v>
      </c>
      <c r="R272" s="1077">
        <f>SUM(P272:Q272)</f>
        <v>21</v>
      </c>
      <c r="S272" s="1185">
        <f t="shared" ref="S272:S283" si="14">+B272-M272-P272</f>
        <v>310</v>
      </c>
      <c r="T272" s="1079">
        <f t="shared" ref="T272:T283" si="15">+C272-N272-Q272</f>
        <v>0</v>
      </c>
      <c r="U272" s="1186">
        <f>+S272+T272</f>
        <v>310</v>
      </c>
      <c r="V272" s="786">
        <v>241</v>
      </c>
      <c r="W272" s="1187">
        <v>193</v>
      </c>
      <c r="X272" s="363"/>
      <c r="Y272" s="252"/>
      <c r="Z272" s="252"/>
      <c r="AA272" s="252"/>
      <c r="AB272" s="252"/>
      <c r="AC272" s="252"/>
      <c r="AD272" s="252"/>
      <c r="AE272" s="252"/>
      <c r="AF272" s="252"/>
      <c r="AG272" s="252"/>
    </row>
    <row r="273" spans="1:33" s="251" customFormat="1" ht="21" customHeight="1" x14ac:dyDescent="0.2">
      <c r="A273" s="491" t="s">
        <v>279</v>
      </c>
      <c r="B273" s="409">
        <v>247</v>
      </c>
      <c r="C273" s="410">
        <v>3</v>
      </c>
      <c r="D273" s="408">
        <f t="shared" si="13"/>
        <v>250</v>
      </c>
      <c r="E273" s="420">
        <v>100</v>
      </c>
      <c r="F273" s="420">
        <v>4</v>
      </c>
      <c r="G273" s="420">
        <v>0</v>
      </c>
      <c r="H273" s="420">
        <v>0</v>
      </c>
      <c r="I273" s="420">
        <v>2</v>
      </c>
      <c r="J273" s="420">
        <v>0</v>
      </c>
      <c r="K273" s="420">
        <v>0</v>
      </c>
      <c r="L273" s="420">
        <v>0</v>
      </c>
      <c r="M273" s="410">
        <f t="shared" ref="M273:M283" si="16">SUM(E273:L273)</f>
        <v>106</v>
      </c>
      <c r="N273" s="911">
        <v>3</v>
      </c>
      <c r="O273" s="908">
        <f>SUM(M273:N273)</f>
        <v>109</v>
      </c>
      <c r="P273" s="915">
        <v>4</v>
      </c>
      <c r="Q273" s="932">
        <v>0</v>
      </c>
      <c r="R273" s="918">
        <f t="shared" ref="R273:R283" si="17">SUM(P273:Q273)</f>
        <v>4</v>
      </c>
      <c r="S273" s="400">
        <f t="shared" si="14"/>
        <v>137</v>
      </c>
      <c r="T273" s="937">
        <f t="shared" si="15"/>
        <v>0</v>
      </c>
      <c r="U273" s="388">
        <f>+S273+T273</f>
        <v>137</v>
      </c>
      <c r="V273" s="596">
        <v>275</v>
      </c>
      <c r="W273" s="597">
        <v>123</v>
      </c>
      <c r="X273" s="252"/>
      <c r="Y273" s="252"/>
      <c r="Z273" s="252"/>
      <c r="AA273" s="252"/>
      <c r="AB273" s="252"/>
      <c r="AC273" s="252"/>
      <c r="AD273" s="252"/>
      <c r="AE273" s="252"/>
      <c r="AF273" s="252"/>
      <c r="AG273" s="252"/>
    </row>
    <row r="274" spans="1:33" s="251" customFormat="1" ht="21" customHeight="1" x14ac:dyDescent="0.2">
      <c r="A274" s="491" t="s">
        <v>258</v>
      </c>
      <c r="B274" s="409">
        <v>476</v>
      </c>
      <c r="C274" s="410">
        <v>7</v>
      </c>
      <c r="D274" s="408">
        <f t="shared" si="13"/>
        <v>483</v>
      </c>
      <c r="E274" s="420">
        <v>168</v>
      </c>
      <c r="F274" s="420">
        <v>0</v>
      </c>
      <c r="G274" s="420">
        <v>0</v>
      </c>
      <c r="H274" s="420">
        <v>0</v>
      </c>
      <c r="I274" s="420">
        <v>4</v>
      </c>
      <c r="J274" s="420">
        <v>0</v>
      </c>
      <c r="K274" s="420">
        <v>0</v>
      </c>
      <c r="L274" s="420">
        <v>1</v>
      </c>
      <c r="M274" s="410">
        <f t="shared" si="16"/>
        <v>173</v>
      </c>
      <c r="N274" s="911">
        <v>0</v>
      </c>
      <c r="O274" s="908">
        <f>SUM(M274:N274)</f>
        <v>173</v>
      </c>
      <c r="P274" s="915">
        <v>6</v>
      </c>
      <c r="Q274" s="932">
        <v>7</v>
      </c>
      <c r="R274" s="918">
        <f t="shared" si="17"/>
        <v>13</v>
      </c>
      <c r="S274" s="400">
        <f t="shared" si="14"/>
        <v>297</v>
      </c>
      <c r="T274" s="937">
        <f t="shared" si="15"/>
        <v>0</v>
      </c>
      <c r="U274" s="388">
        <f t="shared" ref="U274:U283" si="18">+S274+T274</f>
        <v>297</v>
      </c>
      <c r="V274" s="596">
        <v>242</v>
      </c>
      <c r="W274" s="597">
        <v>172</v>
      </c>
      <c r="X274" s="252"/>
      <c r="Y274" s="252"/>
      <c r="Z274" s="252"/>
      <c r="AA274" s="252"/>
      <c r="AB274" s="252"/>
      <c r="AC274" s="252"/>
      <c r="AD274" s="252"/>
      <c r="AE274" s="252"/>
      <c r="AF274" s="252"/>
      <c r="AG274" s="252"/>
    </row>
    <row r="275" spans="1:33" s="251" customFormat="1" ht="21" customHeight="1" x14ac:dyDescent="0.2">
      <c r="A275" s="491" t="s">
        <v>280</v>
      </c>
      <c r="B275" s="409">
        <v>212</v>
      </c>
      <c r="C275" s="410">
        <v>2</v>
      </c>
      <c r="D275" s="408">
        <f t="shared" si="13"/>
        <v>214</v>
      </c>
      <c r="E275" s="420">
        <v>88</v>
      </c>
      <c r="F275" s="420">
        <v>1</v>
      </c>
      <c r="G275" s="420">
        <v>0</v>
      </c>
      <c r="H275" s="420">
        <v>0</v>
      </c>
      <c r="I275" s="420">
        <v>0</v>
      </c>
      <c r="J275" s="420">
        <v>0</v>
      </c>
      <c r="K275" s="420">
        <v>0</v>
      </c>
      <c r="L275" s="420">
        <v>0</v>
      </c>
      <c r="M275" s="410">
        <f t="shared" si="16"/>
        <v>89</v>
      </c>
      <c r="N275" s="911">
        <v>1</v>
      </c>
      <c r="O275" s="908">
        <f t="shared" ref="O275:O283" si="19">SUM(M275:N275)</f>
        <v>90</v>
      </c>
      <c r="P275" s="915">
        <v>4</v>
      </c>
      <c r="Q275" s="932">
        <v>0</v>
      </c>
      <c r="R275" s="918">
        <f t="shared" si="17"/>
        <v>4</v>
      </c>
      <c r="S275" s="400">
        <f t="shared" si="14"/>
        <v>119</v>
      </c>
      <c r="T275" s="937">
        <f t="shared" si="15"/>
        <v>1</v>
      </c>
      <c r="U275" s="388">
        <f t="shared" si="18"/>
        <v>120</v>
      </c>
      <c r="V275" s="596">
        <v>242</v>
      </c>
      <c r="W275" s="597">
        <v>99</v>
      </c>
      <c r="X275" s="252"/>
      <c r="Y275" s="252"/>
      <c r="Z275" s="252"/>
      <c r="AA275" s="252"/>
      <c r="AB275" s="252"/>
      <c r="AC275" s="252"/>
      <c r="AD275" s="252"/>
      <c r="AE275" s="252"/>
      <c r="AF275" s="252"/>
      <c r="AG275" s="252"/>
    </row>
    <row r="276" spans="1:33" s="251" customFormat="1" ht="21" customHeight="1" x14ac:dyDescent="0.2">
      <c r="A276" s="491" t="s">
        <v>296</v>
      </c>
      <c r="B276" s="409">
        <v>92</v>
      </c>
      <c r="C276" s="410">
        <v>1</v>
      </c>
      <c r="D276" s="408">
        <f t="shared" si="13"/>
        <v>93</v>
      </c>
      <c r="E276" s="420">
        <v>16</v>
      </c>
      <c r="F276" s="420">
        <v>1</v>
      </c>
      <c r="G276" s="420">
        <v>0</v>
      </c>
      <c r="H276" s="420">
        <v>0</v>
      </c>
      <c r="I276" s="420">
        <v>2</v>
      </c>
      <c r="J276" s="420">
        <v>0</v>
      </c>
      <c r="K276" s="420">
        <v>0</v>
      </c>
      <c r="L276" s="420">
        <v>0</v>
      </c>
      <c r="M276" s="410">
        <f t="shared" si="16"/>
        <v>19</v>
      </c>
      <c r="N276" s="911">
        <v>0</v>
      </c>
      <c r="O276" s="908">
        <f t="shared" si="19"/>
        <v>19</v>
      </c>
      <c r="P276" s="915">
        <v>0</v>
      </c>
      <c r="Q276" s="932">
        <v>0</v>
      </c>
      <c r="R276" s="918">
        <f t="shared" si="17"/>
        <v>0</v>
      </c>
      <c r="S276" s="400">
        <f t="shared" si="14"/>
        <v>73</v>
      </c>
      <c r="T276" s="937">
        <f t="shared" si="15"/>
        <v>1</v>
      </c>
      <c r="U276" s="388">
        <f t="shared" si="18"/>
        <v>74</v>
      </c>
      <c r="V276" s="596">
        <v>43</v>
      </c>
      <c r="W276" s="597">
        <v>21</v>
      </c>
      <c r="X276" s="252"/>
      <c r="Y276" s="252"/>
      <c r="Z276" s="252"/>
      <c r="AA276" s="252"/>
      <c r="AB276" s="252"/>
      <c r="AC276" s="252"/>
      <c r="AD276" s="252"/>
      <c r="AE276" s="252"/>
      <c r="AF276" s="252"/>
      <c r="AG276" s="252"/>
    </row>
    <row r="277" spans="1:33" s="251" customFormat="1" ht="21" customHeight="1" x14ac:dyDescent="0.2">
      <c r="A277" s="491" t="s">
        <v>242</v>
      </c>
      <c r="B277" s="409">
        <v>439</v>
      </c>
      <c r="C277" s="410">
        <v>209</v>
      </c>
      <c r="D277" s="408">
        <f t="shared" si="13"/>
        <v>648</v>
      </c>
      <c r="E277" s="420">
        <v>83</v>
      </c>
      <c r="F277" s="420">
        <v>4</v>
      </c>
      <c r="G277" s="420">
        <v>0</v>
      </c>
      <c r="H277" s="420">
        <v>0</v>
      </c>
      <c r="I277" s="420">
        <v>2</v>
      </c>
      <c r="J277" s="420">
        <v>0</v>
      </c>
      <c r="K277" s="420">
        <v>0</v>
      </c>
      <c r="L277" s="420">
        <v>0</v>
      </c>
      <c r="M277" s="410">
        <f t="shared" si="16"/>
        <v>89</v>
      </c>
      <c r="N277" s="911">
        <v>5</v>
      </c>
      <c r="O277" s="908">
        <f t="shared" si="19"/>
        <v>94</v>
      </c>
      <c r="P277" s="915">
        <v>5</v>
      </c>
      <c r="Q277" s="932">
        <v>1</v>
      </c>
      <c r="R277" s="918">
        <f>SUM(P277:Q277)</f>
        <v>6</v>
      </c>
      <c r="S277" s="400">
        <f t="shared" si="14"/>
        <v>345</v>
      </c>
      <c r="T277" s="937">
        <f t="shared" si="15"/>
        <v>203</v>
      </c>
      <c r="U277" s="388">
        <f t="shared" si="18"/>
        <v>548</v>
      </c>
      <c r="V277" s="596">
        <v>210</v>
      </c>
      <c r="W277" s="597">
        <v>81</v>
      </c>
      <c r="X277" s="252"/>
      <c r="Y277" s="252"/>
      <c r="Z277" s="252"/>
      <c r="AA277" s="252"/>
      <c r="AB277" s="252"/>
      <c r="AC277" s="252"/>
      <c r="AD277" s="252"/>
      <c r="AE277" s="252"/>
      <c r="AF277" s="252"/>
      <c r="AG277" s="252"/>
    </row>
    <row r="278" spans="1:33" s="251" customFormat="1" ht="21" customHeight="1" x14ac:dyDescent="0.2">
      <c r="A278" s="491" t="s">
        <v>234</v>
      </c>
      <c r="B278" s="409">
        <v>139</v>
      </c>
      <c r="C278" s="410">
        <v>108</v>
      </c>
      <c r="D278" s="408">
        <f t="shared" si="13"/>
        <v>247</v>
      </c>
      <c r="E278" s="420">
        <v>35</v>
      </c>
      <c r="F278" s="420">
        <v>0</v>
      </c>
      <c r="G278" s="420">
        <v>0</v>
      </c>
      <c r="H278" s="420">
        <v>0</v>
      </c>
      <c r="I278" s="420">
        <v>0</v>
      </c>
      <c r="J278" s="420">
        <v>3</v>
      </c>
      <c r="K278" s="420">
        <v>0</v>
      </c>
      <c r="L278" s="420">
        <v>2</v>
      </c>
      <c r="M278" s="410">
        <f>SUM(E278:L278)</f>
        <v>40</v>
      </c>
      <c r="N278" s="911">
        <v>9</v>
      </c>
      <c r="O278" s="908">
        <f>SUM(M278:N278)</f>
        <v>49</v>
      </c>
      <c r="P278" s="915">
        <v>5</v>
      </c>
      <c r="Q278" s="932">
        <v>13</v>
      </c>
      <c r="R278" s="918">
        <f t="shared" si="17"/>
        <v>18</v>
      </c>
      <c r="S278" s="400">
        <f t="shared" si="14"/>
        <v>94</v>
      </c>
      <c r="T278" s="937">
        <f t="shared" si="15"/>
        <v>86</v>
      </c>
      <c r="U278" s="388">
        <f t="shared" si="18"/>
        <v>180</v>
      </c>
      <c r="V278" s="596">
        <v>92</v>
      </c>
      <c r="W278" s="597">
        <v>46</v>
      </c>
      <c r="X278" s="252"/>
      <c r="Y278" s="252"/>
      <c r="Z278" s="252"/>
      <c r="AA278" s="252"/>
      <c r="AB278" s="252"/>
      <c r="AC278" s="252"/>
      <c r="AD278" s="252"/>
      <c r="AE278" s="252"/>
      <c r="AF278" s="252"/>
      <c r="AG278" s="252"/>
    </row>
    <row r="279" spans="1:33" s="251" customFormat="1" ht="21" customHeight="1" x14ac:dyDescent="0.2">
      <c r="A279" s="491" t="s">
        <v>254</v>
      </c>
      <c r="B279" s="409">
        <v>83</v>
      </c>
      <c r="C279" s="410">
        <v>47</v>
      </c>
      <c r="D279" s="408">
        <f t="shared" si="13"/>
        <v>130</v>
      </c>
      <c r="E279" s="420">
        <v>15</v>
      </c>
      <c r="F279" s="420">
        <v>0</v>
      </c>
      <c r="G279" s="420">
        <v>0</v>
      </c>
      <c r="H279" s="420">
        <v>0</v>
      </c>
      <c r="I279" s="420">
        <v>0</v>
      </c>
      <c r="J279" s="420">
        <v>0</v>
      </c>
      <c r="K279" s="420">
        <v>0</v>
      </c>
      <c r="L279" s="420">
        <v>1</v>
      </c>
      <c r="M279" s="410">
        <f t="shared" si="16"/>
        <v>16</v>
      </c>
      <c r="N279" s="911">
        <v>1</v>
      </c>
      <c r="O279" s="908">
        <f t="shared" si="19"/>
        <v>17</v>
      </c>
      <c r="P279" s="915">
        <v>2</v>
      </c>
      <c r="Q279" s="932">
        <v>1</v>
      </c>
      <c r="R279" s="918">
        <f t="shared" si="17"/>
        <v>3</v>
      </c>
      <c r="S279" s="400">
        <f t="shared" si="14"/>
        <v>65</v>
      </c>
      <c r="T279" s="937">
        <f t="shared" si="15"/>
        <v>45</v>
      </c>
      <c r="U279" s="388">
        <f t="shared" si="18"/>
        <v>110</v>
      </c>
      <c r="V279" s="596">
        <v>47</v>
      </c>
      <c r="W279" s="597">
        <v>16</v>
      </c>
      <c r="X279" s="252"/>
      <c r="Y279" s="252"/>
      <c r="Z279" s="252"/>
      <c r="AA279" s="252"/>
      <c r="AB279" s="252"/>
      <c r="AC279" s="252"/>
      <c r="AD279" s="252"/>
      <c r="AE279" s="252"/>
      <c r="AF279" s="252"/>
      <c r="AG279" s="252"/>
    </row>
    <row r="280" spans="1:33" s="251" customFormat="1" ht="21" customHeight="1" x14ac:dyDescent="0.2">
      <c r="A280" s="491" t="s">
        <v>220</v>
      </c>
      <c r="B280" s="409">
        <v>193</v>
      </c>
      <c r="C280" s="410">
        <v>3</v>
      </c>
      <c r="D280" s="408">
        <f t="shared" si="13"/>
        <v>196</v>
      </c>
      <c r="E280" s="420">
        <v>67</v>
      </c>
      <c r="F280" s="420">
        <v>6</v>
      </c>
      <c r="G280" s="420">
        <v>0</v>
      </c>
      <c r="H280" s="420">
        <v>0</v>
      </c>
      <c r="I280" s="420">
        <v>0</v>
      </c>
      <c r="J280" s="420">
        <v>2</v>
      </c>
      <c r="K280" s="420">
        <v>0</v>
      </c>
      <c r="L280" s="420">
        <v>0</v>
      </c>
      <c r="M280" s="410">
        <f t="shared" si="16"/>
        <v>75</v>
      </c>
      <c r="N280" s="911">
        <v>0</v>
      </c>
      <c r="O280" s="908">
        <f t="shared" si="19"/>
        <v>75</v>
      </c>
      <c r="P280" s="915">
        <v>6</v>
      </c>
      <c r="Q280" s="932">
        <v>0</v>
      </c>
      <c r="R280" s="918">
        <f t="shared" si="17"/>
        <v>6</v>
      </c>
      <c r="S280" s="400">
        <f t="shared" si="14"/>
        <v>112</v>
      </c>
      <c r="T280" s="937">
        <f t="shared" si="15"/>
        <v>3</v>
      </c>
      <c r="U280" s="388">
        <f t="shared" si="18"/>
        <v>115</v>
      </c>
      <c r="V280" s="596">
        <v>159</v>
      </c>
      <c r="W280" s="597">
        <v>76</v>
      </c>
      <c r="X280" s="252"/>
      <c r="Y280" s="252"/>
      <c r="Z280" s="252"/>
      <c r="AA280" s="252"/>
      <c r="AB280" s="252"/>
      <c r="AC280" s="252"/>
      <c r="AD280" s="252"/>
      <c r="AE280" s="252"/>
      <c r="AF280" s="252"/>
      <c r="AG280" s="252"/>
    </row>
    <row r="281" spans="1:33" s="801" customFormat="1" ht="21" customHeight="1" x14ac:dyDescent="0.2">
      <c r="A281" s="491" t="s">
        <v>222</v>
      </c>
      <c r="B281" s="409">
        <v>120</v>
      </c>
      <c r="C281" s="410">
        <v>213</v>
      </c>
      <c r="D281" s="408">
        <f>+B281+C281</f>
        <v>333</v>
      </c>
      <c r="E281" s="420">
        <v>39</v>
      </c>
      <c r="F281" s="420">
        <v>0</v>
      </c>
      <c r="G281" s="420">
        <v>0</v>
      </c>
      <c r="H281" s="420">
        <v>0</v>
      </c>
      <c r="I281" s="420">
        <v>1</v>
      </c>
      <c r="J281" s="420">
        <v>1</v>
      </c>
      <c r="K281" s="420">
        <v>0</v>
      </c>
      <c r="L281" s="420">
        <v>0</v>
      </c>
      <c r="M281" s="410">
        <f t="shared" si="16"/>
        <v>41</v>
      </c>
      <c r="N281" s="911">
        <v>5</v>
      </c>
      <c r="O281" s="908">
        <f>SUM(M281:N281)</f>
        <v>46</v>
      </c>
      <c r="P281" s="915">
        <v>2</v>
      </c>
      <c r="Q281" s="932">
        <v>0</v>
      </c>
      <c r="R281" s="918">
        <f t="shared" si="17"/>
        <v>2</v>
      </c>
      <c r="S281" s="400">
        <f t="shared" si="14"/>
        <v>77</v>
      </c>
      <c r="T281" s="937">
        <f t="shared" si="15"/>
        <v>208</v>
      </c>
      <c r="U281" s="388">
        <f t="shared" si="18"/>
        <v>285</v>
      </c>
      <c r="V281" s="596">
        <v>80</v>
      </c>
      <c r="W281" s="597">
        <v>37</v>
      </c>
    </row>
    <row r="282" spans="1:33" s="251" customFormat="1" ht="21" customHeight="1" x14ac:dyDescent="0.2">
      <c r="A282" s="491" t="s">
        <v>221</v>
      </c>
      <c r="B282" s="409">
        <v>192</v>
      </c>
      <c r="C282" s="410">
        <v>252</v>
      </c>
      <c r="D282" s="408">
        <f>+B282+C282</f>
        <v>444</v>
      </c>
      <c r="E282" s="420">
        <v>52</v>
      </c>
      <c r="F282" s="420">
        <v>2</v>
      </c>
      <c r="G282" s="420">
        <v>0</v>
      </c>
      <c r="H282" s="420">
        <v>0</v>
      </c>
      <c r="I282" s="420">
        <v>0</v>
      </c>
      <c r="J282" s="420">
        <v>0</v>
      </c>
      <c r="K282" s="420">
        <v>1</v>
      </c>
      <c r="L282" s="420">
        <v>1</v>
      </c>
      <c r="M282" s="410">
        <f t="shared" si="16"/>
        <v>56</v>
      </c>
      <c r="N282" s="911">
        <v>7</v>
      </c>
      <c r="O282" s="908">
        <f t="shared" si="19"/>
        <v>63</v>
      </c>
      <c r="P282" s="915">
        <v>3</v>
      </c>
      <c r="Q282" s="932">
        <v>2</v>
      </c>
      <c r="R282" s="918">
        <f t="shared" si="17"/>
        <v>5</v>
      </c>
      <c r="S282" s="400">
        <f t="shared" si="14"/>
        <v>133</v>
      </c>
      <c r="T282" s="937">
        <f t="shared" si="15"/>
        <v>243</v>
      </c>
      <c r="U282" s="388">
        <f t="shared" si="18"/>
        <v>376</v>
      </c>
      <c r="V282" s="596">
        <v>112</v>
      </c>
      <c r="W282" s="597">
        <v>52</v>
      </c>
      <c r="X282" s="252"/>
      <c r="Y282" s="252"/>
      <c r="Z282" s="252"/>
      <c r="AA282" s="252"/>
      <c r="AB282" s="252"/>
      <c r="AC282" s="252"/>
      <c r="AD282" s="252"/>
      <c r="AE282" s="252"/>
      <c r="AF282" s="252"/>
      <c r="AG282" s="252"/>
    </row>
    <row r="283" spans="1:33" s="251" customFormat="1" ht="32.25" customHeight="1" thickBot="1" x14ac:dyDescent="0.25">
      <c r="A283" s="491" t="s">
        <v>297</v>
      </c>
      <c r="B283" s="409">
        <v>158</v>
      </c>
      <c r="C283" s="410">
        <v>178</v>
      </c>
      <c r="D283" s="408">
        <f>+B283+C283</f>
        <v>336</v>
      </c>
      <c r="E283" s="420">
        <v>41</v>
      </c>
      <c r="F283" s="420">
        <v>0</v>
      </c>
      <c r="G283" s="420">
        <v>0</v>
      </c>
      <c r="H283" s="420">
        <v>0</v>
      </c>
      <c r="I283" s="420">
        <v>1</v>
      </c>
      <c r="J283" s="420">
        <v>0</v>
      </c>
      <c r="K283" s="420">
        <v>0</v>
      </c>
      <c r="L283" s="420">
        <v>0</v>
      </c>
      <c r="M283" s="410">
        <f t="shared" si="16"/>
        <v>42</v>
      </c>
      <c r="N283" s="911">
        <v>4</v>
      </c>
      <c r="O283" s="908">
        <f t="shared" si="19"/>
        <v>46</v>
      </c>
      <c r="P283" s="915">
        <v>2</v>
      </c>
      <c r="Q283" s="932">
        <v>3</v>
      </c>
      <c r="R283" s="918">
        <f t="shared" si="17"/>
        <v>5</v>
      </c>
      <c r="S283" s="400">
        <f t="shared" si="14"/>
        <v>114</v>
      </c>
      <c r="T283" s="937">
        <f t="shared" si="15"/>
        <v>171</v>
      </c>
      <c r="U283" s="388">
        <f t="shared" si="18"/>
        <v>285</v>
      </c>
      <c r="V283" s="596">
        <v>82</v>
      </c>
      <c r="W283" s="597">
        <v>40</v>
      </c>
      <c r="X283" s="252"/>
      <c r="Y283" s="252"/>
      <c r="Z283" s="252"/>
      <c r="AA283" s="252"/>
      <c r="AB283" s="252"/>
      <c r="AC283" s="252"/>
      <c r="AD283" s="252"/>
      <c r="AE283" s="252"/>
      <c r="AF283" s="252"/>
      <c r="AG283" s="252"/>
    </row>
    <row r="284" spans="1:33" s="43" customFormat="1" ht="12.75" customHeight="1" x14ac:dyDescent="0.2">
      <c r="A284" s="1319" t="s">
        <v>344</v>
      </c>
      <c r="B284" s="1319"/>
      <c r="C284" s="1319"/>
      <c r="D284" s="1319"/>
      <c r="E284" s="1319"/>
      <c r="F284" s="1319"/>
      <c r="G284" s="1319"/>
      <c r="H284" s="1319"/>
      <c r="I284" s="1319"/>
      <c r="J284" s="1319"/>
      <c r="K284" s="1319"/>
      <c r="L284" s="1319"/>
      <c r="M284" s="1319"/>
      <c r="N284" s="1319"/>
      <c r="O284" s="1319"/>
      <c r="P284" s="1319"/>
      <c r="Q284" s="1319"/>
      <c r="R284" s="1319"/>
      <c r="S284" s="1319"/>
      <c r="T284" s="1319"/>
      <c r="U284" s="1319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</row>
    <row r="285" spans="1:33" s="62" customFormat="1" ht="10.5" customHeight="1" x14ac:dyDescent="0.2">
      <c r="A285" s="312"/>
      <c r="B285" s="261"/>
      <c r="C285" s="261"/>
      <c r="D285" s="261"/>
      <c r="E285" s="261"/>
      <c r="F285" s="261"/>
      <c r="G285" s="261"/>
      <c r="H285" s="261"/>
      <c r="I285" s="261"/>
      <c r="J285" s="261"/>
      <c r="K285" s="261"/>
      <c r="L285" s="261"/>
      <c r="M285" s="324"/>
      <c r="N285" s="324"/>
      <c r="O285" s="261"/>
      <c r="P285" s="324"/>
      <c r="Q285" s="324"/>
      <c r="R285" s="261"/>
      <c r="S285" s="324"/>
      <c r="T285" s="261"/>
      <c r="U285" s="46"/>
      <c r="V285" s="261"/>
      <c r="W285" s="261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</row>
    <row r="301" ht="3.75" customHeight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t="1.9" customHeight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t="17.25" hidden="1" customHeight="1" x14ac:dyDescent="0.2"/>
    <row r="327" ht="17.25" hidden="1" customHeight="1" x14ac:dyDescent="0.2"/>
    <row r="328" ht="17.25" hidden="1" customHeight="1" x14ac:dyDescent="0.2"/>
    <row r="329" ht="17.25" hidden="1" customHeight="1" x14ac:dyDescent="0.2"/>
    <row r="336" ht="22.5" customHeight="1" x14ac:dyDescent="0.2"/>
  </sheetData>
  <mergeCells count="85">
    <mergeCell ref="A127:W127"/>
    <mergeCell ref="A128:W128"/>
    <mergeCell ref="A130:W130"/>
    <mergeCell ref="A132:A134"/>
    <mergeCell ref="B132:C132"/>
    <mergeCell ref="D132:D133"/>
    <mergeCell ref="R132:R133"/>
    <mergeCell ref="M132:N132"/>
    <mergeCell ref="O132:O133"/>
    <mergeCell ref="G132:G133"/>
    <mergeCell ref="A19:S19"/>
    <mergeCell ref="T19:U19"/>
    <mergeCell ref="A44:U44"/>
    <mergeCell ref="A104:U104"/>
    <mergeCell ref="A110:U110"/>
    <mergeCell ref="A24:U24"/>
    <mergeCell ref="A26:U26"/>
    <mergeCell ref="A79:U79"/>
    <mergeCell ref="A78:W78"/>
    <mergeCell ref="A85:W85"/>
    <mergeCell ref="A105:U105"/>
    <mergeCell ref="A185:U185"/>
    <mergeCell ref="J240:L240"/>
    <mergeCell ref="O240:O241"/>
    <mergeCell ref="M240:N240"/>
    <mergeCell ref="H132:H133"/>
    <mergeCell ref="I132:I133"/>
    <mergeCell ref="J132:L132"/>
    <mergeCell ref="F132:F133"/>
    <mergeCell ref="P132:Q132"/>
    <mergeCell ref="A166:A168"/>
    <mergeCell ref="B166:C166"/>
    <mergeCell ref="A138:U138"/>
    <mergeCell ref="P166:Q166"/>
    <mergeCell ref="G166:G167"/>
    <mergeCell ref="J166:L166"/>
    <mergeCell ref="B240:C240"/>
    <mergeCell ref="A284:U284"/>
    <mergeCell ref="J268:L268"/>
    <mergeCell ref="M268:N268"/>
    <mergeCell ref="O268:O269"/>
    <mergeCell ref="P268:Q268"/>
    <mergeCell ref="R268:R269"/>
    <mergeCell ref="S268:T268"/>
    <mergeCell ref="A268:A270"/>
    <mergeCell ref="B268:C268"/>
    <mergeCell ref="I268:I269"/>
    <mergeCell ref="V268:W268"/>
    <mergeCell ref="A266:W266"/>
    <mergeCell ref="U268:U269"/>
    <mergeCell ref="P240:Q240"/>
    <mergeCell ref="R240:R241"/>
    <mergeCell ref="S240:T240"/>
    <mergeCell ref="U240:U241"/>
    <mergeCell ref="A246:U246"/>
    <mergeCell ref="G240:G241"/>
    <mergeCell ref="I240:I241"/>
    <mergeCell ref="D268:D269"/>
    <mergeCell ref="E268:E269"/>
    <mergeCell ref="F268:F269"/>
    <mergeCell ref="G268:G269"/>
    <mergeCell ref="H268:H269"/>
    <mergeCell ref="A240:A242"/>
    <mergeCell ref="V166:W166"/>
    <mergeCell ref="V132:W132"/>
    <mergeCell ref="A164:W164"/>
    <mergeCell ref="R166:R167"/>
    <mergeCell ref="S166:T166"/>
    <mergeCell ref="S132:T132"/>
    <mergeCell ref="U132:U133"/>
    <mergeCell ref="U166:U167"/>
    <mergeCell ref="D166:D167"/>
    <mergeCell ref="E166:E167"/>
    <mergeCell ref="F166:F167"/>
    <mergeCell ref="H166:H167"/>
    <mergeCell ref="I166:I167"/>
    <mergeCell ref="E132:E133"/>
    <mergeCell ref="M166:N166"/>
    <mergeCell ref="O166:O167"/>
    <mergeCell ref="D240:D241"/>
    <mergeCell ref="E240:E241"/>
    <mergeCell ref="F240:F241"/>
    <mergeCell ref="A238:W238"/>
    <mergeCell ref="H240:H241"/>
    <mergeCell ref="V240:W240"/>
  </mergeCells>
  <hyperlinks>
    <hyperlink ref="A138" r:id="rId1" display="http://www.pj.gob.pe/"/>
    <hyperlink ref="A185" r:id="rId2" display="http://www.pj.gob.pe/"/>
    <hyperlink ref="A246" r:id="rId3" display="http://www.pj.gob.pe/"/>
    <hyperlink ref="A284" r:id="rId4" display="http://www.pj.gob.pe/"/>
  </hyperlinks>
  <printOptions horizontalCentered="1" verticalCentered="1"/>
  <pageMargins left="0.23622047244094491" right="0.23622047244094491" top="0.23622047244094491" bottom="0.28000000000000003" header="0" footer="0.23622047244094491"/>
  <pageSetup paperSize="9" scale="44" orientation="portrait" r:id="rId5"/>
  <headerFooter scaleWithDoc="0" alignWithMargins="0"/>
  <rowBreaks count="2" manualBreakCount="2">
    <brk id="112" max="22" man="1"/>
    <brk id="235" max="22" man="1"/>
  </rowBreaks>
  <drawing r:id="rId6"/>
  <legacy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E144"/>
  <sheetViews>
    <sheetView tabSelected="1" view="pageBreakPreview" topLeftCell="A94" zoomScale="70" zoomScaleNormal="85" zoomScaleSheetLayoutView="70" workbookViewId="0">
      <selection activeCell="T133" sqref="T133"/>
    </sheetView>
  </sheetViews>
  <sheetFormatPr baseColWidth="10" defaultRowHeight="12.75" x14ac:dyDescent="0.2"/>
  <cols>
    <col min="1" max="1" width="26.7109375" customWidth="1"/>
    <col min="2" max="3" width="7.28515625" customWidth="1"/>
    <col min="4" max="4" width="8.42578125" customWidth="1"/>
    <col min="5" max="12" width="7.28515625" customWidth="1"/>
    <col min="13" max="13" width="18" customWidth="1"/>
    <col min="14" max="14" width="7.28515625" customWidth="1"/>
    <col min="15" max="15" width="9" customWidth="1"/>
    <col min="16" max="17" width="7.28515625" customWidth="1"/>
    <col min="18" max="18" width="10.7109375" customWidth="1"/>
    <col min="19" max="20" width="10.42578125" customWidth="1"/>
    <col min="21" max="21" width="12.42578125" customWidth="1"/>
  </cols>
  <sheetData>
    <row r="2" spans="1:21" s="44" customFormat="1" ht="33.75" x14ac:dyDescent="0.2">
      <c r="A2" s="1322" t="s">
        <v>292</v>
      </c>
      <c r="B2" s="1322"/>
      <c r="C2" s="1322"/>
      <c r="D2" s="1322"/>
      <c r="E2" s="1322"/>
      <c r="F2" s="1322"/>
      <c r="G2" s="1322"/>
      <c r="H2" s="1322"/>
      <c r="I2" s="1322"/>
      <c r="J2" s="1322"/>
      <c r="K2" s="1322"/>
      <c r="L2" s="1322"/>
      <c r="M2" s="1322"/>
      <c r="N2" s="1322"/>
      <c r="O2" s="1322"/>
      <c r="P2" s="1322"/>
      <c r="Q2" s="1322"/>
      <c r="R2" s="1322"/>
      <c r="S2" s="1322"/>
      <c r="T2" s="1321" t="s">
        <v>329</v>
      </c>
      <c r="U2" s="1321"/>
    </row>
    <row r="3" spans="1:21" s="44" customFormat="1" x14ac:dyDescent="0.2">
      <c r="A3" s="310"/>
      <c r="B3" s="362"/>
      <c r="C3" s="362"/>
      <c r="D3" s="362"/>
      <c r="E3" s="362"/>
      <c r="F3" s="362"/>
      <c r="G3" s="362"/>
      <c r="H3" s="362"/>
      <c r="I3" s="362"/>
      <c r="M3" s="43"/>
      <c r="N3" s="43"/>
      <c r="P3" s="43"/>
      <c r="Q3" s="43"/>
      <c r="S3" s="43"/>
    </row>
    <row r="4" spans="1:21" s="44" customFormat="1" x14ac:dyDescent="0.2">
      <c r="A4" s="310"/>
      <c r="B4" s="362"/>
      <c r="C4" s="362"/>
      <c r="D4" s="362"/>
      <c r="E4" s="362"/>
      <c r="F4" s="362"/>
      <c r="G4" s="362"/>
      <c r="H4" s="362"/>
      <c r="I4" s="362"/>
      <c r="M4" s="43"/>
      <c r="N4" s="43"/>
      <c r="P4" s="43"/>
      <c r="Q4" s="43"/>
      <c r="S4" s="43"/>
    </row>
    <row r="5" spans="1:21" s="44" customFormat="1" x14ac:dyDescent="0.2">
      <c r="A5" s="310"/>
      <c r="B5" s="362"/>
      <c r="C5" s="362"/>
      <c r="D5" s="362"/>
      <c r="E5" s="362"/>
      <c r="F5" s="362"/>
      <c r="G5" s="362"/>
      <c r="H5" s="362"/>
      <c r="I5" s="362"/>
      <c r="M5" s="43"/>
      <c r="N5" s="43"/>
      <c r="P5" s="43"/>
      <c r="Q5" s="43"/>
      <c r="S5" s="43"/>
    </row>
    <row r="6" spans="1:21" s="44" customFormat="1" x14ac:dyDescent="0.2">
      <c r="A6" s="310"/>
      <c r="B6" s="362"/>
      <c r="C6" s="362"/>
      <c r="D6" s="362"/>
      <c r="E6" s="362"/>
      <c r="F6" s="362"/>
      <c r="G6" s="362"/>
      <c r="H6" s="362"/>
      <c r="I6" s="362"/>
      <c r="M6" s="43"/>
      <c r="N6" s="43"/>
      <c r="P6" s="43"/>
      <c r="Q6" s="43"/>
      <c r="S6" s="43"/>
    </row>
    <row r="7" spans="1:21" s="44" customFormat="1" x14ac:dyDescent="0.2">
      <c r="A7" s="310"/>
      <c r="B7" s="362"/>
      <c r="C7" s="362"/>
      <c r="D7" s="362"/>
      <c r="E7" s="362"/>
      <c r="F7" s="362"/>
      <c r="G7" s="362"/>
      <c r="H7" s="362"/>
      <c r="I7" s="362"/>
      <c r="M7" s="43"/>
      <c r="N7" s="43"/>
      <c r="P7" s="43"/>
      <c r="Q7" s="43"/>
      <c r="S7" s="43"/>
    </row>
    <row r="8" spans="1:21" s="44" customFormat="1" ht="45" x14ac:dyDescent="0.2">
      <c r="A8" s="1325" t="s">
        <v>156</v>
      </c>
      <c r="B8" s="1325"/>
      <c r="C8" s="1325"/>
      <c r="D8" s="1325"/>
      <c r="E8" s="1325"/>
      <c r="F8" s="1325"/>
      <c r="G8" s="1325"/>
      <c r="H8" s="1325"/>
      <c r="I8" s="1325"/>
      <c r="J8" s="1325"/>
      <c r="K8" s="1325"/>
      <c r="L8" s="1325"/>
      <c r="M8" s="1325"/>
      <c r="N8" s="1325"/>
      <c r="O8" s="1325"/>
      <c r="P8" s="1325"/>
      <c r="Q8" s="1325"/>
      <c r="R8" s="1325"/>
      <c r="S8" s="1325"/>
      <c r="T8" s="1325"/>
      <c r="U8" s="1325"/>
    </row>
    <row r="9" spans="1:21" s="44" customFormat="1" x14ac:dyDescent="0.2">
      <c r="A9" s="310"/>
      <c r="B9" s="364"/>
      <c r="C9" s="364"/>
      <c r="D9" s="364"/>
      <c r="E9" s="364"/>
      <c r="F9" s="364"/>
      <c r="G9" s="364"/>
      <c r="H9" s="364"/>
      <c r="I9" s="364"/>
      <c r="M9" s="43"/>
      <c r="N9" s="43"/>
      <c r="P9" s="43"/>
      <c r="Q9" s="43"/>
      <c r="S9" s="43"/>
    </row>
    <row r="10" spans="1:21" s="44" customFormat="1" ht="20.25" x14ac:dyDescent="0.2">
      <c r="A10" s="1326" t="s">
        <v>158</v>
      </c>
      <c r="B10" s="1326"/>
      <c r="C10" s="1326"/>
      <c r="D10" s="1326"/>
      <c r="E10" s="1326"/>
      <c r="F10" s="1326"/>
      <c r="G10" s="1326"/>
      <c r="H10" s="1326"/>
      <c r="I10" s="1326"/>
      <c r="J10" s="1326"/>
      <c r="K10" s="1326"/>
      <c r="L10" s="1326"/>
      <c r="M10" s="1326"/>
      <c r="N10" s="1326"/>
      <c r="O10" s="1326"/>
      <c r="P10" s="1326"/>
      <c r="Q10" s="1326"/>
      <c r="R10" s="1326"/>
      <c r="S10" s="1326"/>
      <c r="T10" s="1326"/>
      <c r="U10" s="1326"/>
    </row>
    <row r="11" spans="1:21" s="44" customFormat="1" x14ac:dyDescent="0.2">
      <c r="A11" s="310"/>
      <c r="B11" s="362"/>
      <c r="C11" s="362"/>
      <c r="D11" s="362"/>
      <c r="E11" s="362"/>
      <c r="F11" s="362"/>
      <c r="G11" s="362"/>
      <c r="H11" s="362"/>
      <c r="I11" s="362"/>
      <c r="M11" s="43"/>
      <c r="N11" s="43"/>
      <c r="P11" s="43"/>
      <c r="Q11" s="43"/>
      <c r="S11" s="43"/>
    </row>
    <row r="12" spans="1:21" s="44" customFormat="1" x14ac:dyDescent="0.2">
      <c r="A12" s="310"/>
      <c r="B12" s="362"/>
      <c r="C12" s="362"/>
      <c r="D12" s="362"/>
      <c r="E12" s="362"/>
      <c r="F12" s="362"/>
      <c r="G12" s="362"/>
      <c r="H12" s="362"/>
      <c r="I12" s="362"/>
      <c r="M12" s="43"/>
      <c r="N12" s="43"/>
      <c r="P12" s="43"/>
      <c r="Q12" s="43"/>
      <c r="S12" s="43"/>
    </row>
    <row r="13" spans="1:21" s="44" customFormat="1" x14ac:dyDescent="0.2">
      <c r="A13" s="310"/>
      <c r="B13" s="362"/>
      <c r="C13" s="362"/>
      <c r="D13" s="362"/>
      <c r="E13" s="362"/>
      <c r="F13" s="362"/>
      <c r="G13" s="362"/>
      <c r="H13" s="362"/>
      <c r="I13" s="362"/>
      <c r="M13" s="43"/>
      <c r="N13" s="43"/>
      <c r="P13" s="43"/>
      <c r="Q13" s="43"/>
      <c r="S13" s="43"/>
    </row>
    <row r="14" spans="1:21" s="44" customFormat="1" x14ac:dyDescent="0.2">
      <c r="A14" s="310"/>
      <c r="B14" s="362"/>
      <c r="C14" s="362"/>
      <c r="D14" s="362"/>
      <c r="E14" s="362"/>
      <c r="F14" s="362"/>
      <c r="G14" s="362"/>
      <c r="H14" s="362"/>
      <c r="I14" s="362"/>
      <c r="M14" s="43"/>
      <c r="N14" s="43"/>
      <c r="P14" s="43"/>
      <c r="Q14" s="43"/>
      <c r="S14" s="43"/>
    </row>
    <row r="15" spans="1:21" s="44" customFormat="1" x14ac:dyDescent="0.2">
      <c r="A15" s="310"/>
      <c r="B15" s="362"/>
      <c r="C15" s="362"/>
      <c r="D15" s="362"/>
      <c r="E15" s="362"/>
      <c r="F15" s="362"/>
      <c r="G15" s="362"/>
      <c r="H15" s="362"/>
      <c r="I15" s="362"/>
      <c r="M15" s="43"/>
      <c r="N15" s="43"/>
      <c r="P15" s="43"/>
      <c r="Q15" s="43"/>
      <c r="S15" s="43"/>
    </row>
    <row r="16" spans="1:21" s="44" customFormat="1" x14ac:dyDescent="0.2">
      <c r="A16" s="310"/>
      <c r="B16" s="362"/>
      <c r="C16" s="362"/>
      <c r="D16" s="362"/>
      <c r="E16" s="362"/>
      <c r="F16" s="362"/>
      <c r="G16" s="362"/>
      <c r="H16" s="362"/>
      <c r="I16" s="362"/>
      <c r="K16" s="44" t="s">
        <v>311</v>
      </c>
      <c r="M16" s="43"/>
      <c r="N16" s="43"/>
      <c r="P16" s="43"/>
      <c r="Q16" s="43"/>
      <c r="S16" s="43"/>
    </row>
    <row r="17" spans="1:21" s="44" customFormat="1" x14ac:dyDescent="0.2">
      <c r="A17" s="310"/>
      <c r="B17" s="362"/>
      <c r="C17" s="362"/>
      <c r="D17" s="362"/>
      <c r="E17" s="362"/>
      <c r="F17" s="362"/>
      <c r="G17" s="362"/>
      <c r="H17" s="362"/>
      <c r="I17" s="362"/>
      <c r="M17" s="43"/>
      <c r="N17" s="43"/>
      <c r="P17" s="43"/>
      <c r="Q17" s="43"/>
      <c r="S17" s="43"/>
    </row>
    <row r="18" spans="1:21" s="44" customFormat="1" x14ac:dyDescent="0.2">
      <c r="A18" s="310"/>
      <c r="B18" s="362"/>
      <c r="C18" s="362"/>
      <c r="D18" s="362"/>
      <c r="E18" s="362"/>
      <c r="F18" s="362"/>
      <c r="G18" s="362"/>
      <c r="H18" s="362"/>
      <c r="I18" s="362"/>
      <c r="M18" s="43"/>
      <c r="N18" s="43"/>
      <c r="P18" s="43"/>
      <c r="Q18" s="43"/>
      <c r="S18" s="43"/>
    </row>
    <row r="19" spans="1:21" s="44" customFormat="1" x14ac:dyDescent="0.2">
      <c r="A19" s="310"/>
      <c r="B19" s="362"/>
      <c r="C19" s="362"/>
      <c r="D19" s="362"/>
      <c r="E19" s="362"/>
      <c r="F19" s="362"/>
      <c r="G19" s="362"/>
      <c r="H19" s="362"/>
      <c r="I19" s="362"/>
      <c r="M19" s="43"/>
      <c r="N19" s="43"/>
      <c r="P19" s="43"/>
      <c r="Q19" s="43"/>
      <c r="S19" s="43"/>
    </row>
    <row r="20" spans="1:21" s="44" customFormat="1" x14ac:dyDescent="0.2">
      <c r="A20" s="310"/>
      <c r="B20" s="362"/>
      <c r="C20" s="362"/>
      <c r="D20" s="362"/>
      <c r="E20" s="362"/>
      <c r="F20" s="362"/>
      <c r="G20" s="362"/>
      <c r="H20" s="362"/>
      <c r="I20" s="362"/>
      <c r="M20" s="43"/>
      <c r="N20" s="43"/>
      <c r="P20" s="43"/>
      <c r="Q20" s="43"/>
      <c r="S20" s="43"/>
    </row>
    <row r="21" spans="1:21" s="44" customFormat="1" x14ac:dyDescent="0.2">
      <c r="A21" s="310"/>
      <c r="B21" s="362"/>
      <c r="C21" s="362"/>
      <c r="D21" s="362"/>
      <c r="E21" s="362"/>
      <c r="F21" s="362"/>
      <c r="G21" s="362"/>
      <c r="H21" s="362"/>
      <c r="I21" s="362"/>
      <c r="M21" s="43"/>
      <c r="N21" s="43"/>
      <c r="P21" s="43"/>
      <c r="Q21" s="43"/>
      <c r="S21" s="43"/>
    </row>
    <row r="22" spans="1:21" s="44" customFormat="1" x14ac:dyDescent="0.2">
      <c r="A22" s="310"/>
      <c r="B22" s="362"/>
      <c r="C22" s="362"/>
      <c r="D22" s="362"/>
      <c r="E22" s="362"/>
      <c r="F22" s="362"/>
      <c r="G22" s="362"/>
      <c r="H22" s="362"/>
      <c r="I22" s="362"/>
      <c r="M22" s="43"/>
      <c r="N22" s="43"/>
      <c r="P22" s="43"/>
      <c r="Q22" s="43"/>
      <c r="S22" s="43"/>
    </row>
    <row r="23" spans="1:21" s="44" customFormat="1" x14ac:dyDescent="0.2">
      <c r="A23" s="310"/>
      <c r="B23" s="362"/>
      <c r="C23" s="362"/>
      <c r="D23" s="362"/>
      <c r="E23" s="362"/>
      <c r="F23" s="362"/>
      <c r="G23" s="362"/>
      <c r="H23" s="362"/>
      <c r="I23" s="362"/>
      <c r="M23" s="43"/>
      <c r="N23" s="43"/>
      <c r="P23" s="43"/>
      <c r="Q23" s="43"/>
      <c r="S23" s="43"/>
    </row>
    <row r="24" spans="1:21" s="44" customFormat="1" x14ac:dyDescent="0.2">
      <c r="A24" s="310"/>
      <c r="B24" s="362"/>
      <c r="C24" s="362"/>
      <c r="D24" s="362"/>
      <c r="E24" s="362"/>
      <c r="F24" s="362"/>
      <c r="G24" s="362"/>
      <c r="H24" s="362"/>
      <c r="I24" s="362"/>
      <c r="M24" s="43"/>
      <c r="N24" s="43"/>
      <c r="P24" s="43"/>
      <c r="Q24" s="43"/>
      <c r="S24" s="43"/>
    </row>
    <row r="25" spans="1:21" s="44" customFormat="1" x14ac:dyDescent="0.2">
      <c r="A25" s="310"/>
      <c r="B25" s="362"/>
      <c r="C25" s="362"/>
      <c r="D25" s="362"/>
      <c r="E25" s="362"/>
      <c r="F25" s="362"/>
      <c r="G25" s="362"/>
      <c r="H25" s="362"/>
      <c r="I25" s="362"/>
      <c r="M25" s="43"/>
      <c r="N25" s="43"/>
      <c r="P25" s="43"/>
      <c r="Q25" s="43"/>
      <c r="S25" s="43"/>
    </row>
    <row r="26" spans="1:21" s="44" customFormat="1" ht="45" x14ac:dyDescent="0.2">
      <c r="A26" s="1327"/>
      <c r="B26" s="1327"/>
      <c r="C26" s="1327"/>
      <c r="D26" s="1327"/>
      <c r="E26" s="1327"/>
      <c r="F26" s="1327"/>
      <c r="G26" s="1327"/>
      <c r="H26" s="1327"/>
      <c r="I26" s="1327"/>
      <c r="J26" s="1327"/>
      <c r="K26" s="1327"/>
      <c r="L26" s="1327"/>
      <c r="M26" s="1327"/>
      <c r="N26" s="1327"/>
      <c r="O26" s="1327"/>
      <c r="P26" s="1327"/>
      <c r="Q26" s="1327"/>
      <c r="R26" s="1327"/>
      <c r="S26" s="1327"/>
      <c r="T26" s="1327"/>
      <c r="U26" s="1327"/>
    </row>
    <row r="27" spans="1:21" s="44" customFormat="1" x14ac:dyDescent="0.2">
      <c r="A27" s="310"/>
      <c r="B27" s="362"/>
      <c r="C27" s="362"/>
      <c r="D27" s="362"/>
      <c r="E27" s="362"/>
      <c r="F27" s="362"/>
      <c r="G27" s="362"/>
      <c r="H27" s="362"/>
      <c r="I27" s="362"/>
      <c r="M27" s="43"/>
      <c r="N27" s="43"/>
      <c r="P27" s="43"/>
      <c r="Q27" s="43"/>
      <c r="S27" s="43"/>
    </row>
    <row r="28" spans="1:21" s="44" customFormat="1" x14ac:dyDescent="0.2">
      <c r="A28" s="310"/>
      <c r="B28" s="362"/>
      <c r="C28" s="362"/>
      <c r="D28" s="362"/>
      <c r="E28" s="362"/>
      <c r="F28" s="362"/>
      <c r="G28" s="362"/>
      <c r="H28" s="362"/>
      <c r="I28" s="362"/>
      <c r="M28" s="43"/>
      <c r="N28" s="43"/>
      <c r="P28" s="43"/>
      <c r="Q28" s="43"/>
      <c r="S28" s="43"/>
    </row>
    <row r="29" spans="1:21" s="44" customFormat="1" x14ac:dyDescent="0.2">
      <c r="A29" s="310"/>
      <c r="B29" s="362"/>
      <c r="C29" s="362"/>
      <c r="D29" s="362"/>
      <c r="E29" s="362"/>
      <c r="F29" s="362"/>
      <c r="G29" s="362"/>
      <c r="H29" s="362"/>
      <c r="I29" s="362"/>
      <c r="M29" s="43"/>
      <c r="N29" s="43"/>
      <c r="P29" s="43"/>
      <c r="Q29" s="43"/>
      <c r="S29" s="43"/>
    </row>
    <row r="30" spans="1:21" s="44" customFormat="1" x14ac:dyDescent="0.2">
      <c r="A30" s="310"/>
      <c r="B30" s="362"/>
      <c r="C30" s="362"/>
      <c r="D30" s="362"/>
      <c r="E30" s="362"/>
      <c r="F30" s="362"/>
      <c r="G30" s="362"/>
      <c r="H30" s="362"/>
      <c r="I30" s="362"/>
      <c r="M30" s="43"/>
      <c r="N30" s="43"/>
      <c r="P30" s="43"/>
      <c r="Q30" s="43"/>
      <c r="S30" s="43"/>
    </row>
    <row r="31" spans="1:21" s="44" customFormat="1" x14ac:dyDescent="0.2">
      <c r="A31" s="310"/>
      <c r="B31" s="362"/>
      <c r="C31" s="362"/>
      <c r="D31" s="362"/>
      <c r="E31" s="362"/>
      <c r="F31" s="362"/>
      <c r="G31" s="362"/>
      <c r="H31" s="362"/>
      <c r="I31" s="362"/>
      <c r="M31" s="43"/>
      <c r="N31" s="43"/>
      <c r="P31" s="43"/>
      <c r="Q31" s="43"/>
      <c r="S31" s="43"/>
    </row>
    <row r="32" spans="1:21" s="44" customFormat="1" x14ac:dyDescent="0.2">
      <c r="A32" s="310"/>
      <c r="B32" s="362"/>
      <c r="C32" s="362"/>
      <c r="D32" s="362"/>
      <c r="E32" s="362"/>
      <c r="F32" s="362"/>
      <c r="G32" s="362"/>
      <c r="H32" s="362"/>
      <c r="I32" s="362"/>
      <c r="M32" s="43"/>
      <c r="N32" s="43"/>
      <c r="P32" s="43"/>
      <c r="Q32" s="43"/>
      <c r="S32" s="43"/>
    </row>
    <row r="33" spans="1:19" s="44" customFormat="1" x14ac:dyDescent="0.2">
      <c r="A33" s="310"/>
      <c r="B33" s="362"/>
      <c r="C33" s="362"/>
      <c r="D33" s="362"/>
      <c r="E33" s="362"/>
      <c r="F33" s="362"/>
      <c r="G33" s="362"/>
      <c r="H33" s="362"/>
      <c r="I33" s="362"/>
      <c r="M33" s="43"/>
      <c r="N33" s="43"/>
      <c r="P33" s="43"/>
      <c r="Q33" s="43"/>
      <c r="S33" s="43"/>
    </row>
    <row r="34" spans="1:19" s="44" customFormat="1" x14ac:dyDescent="0.2">
      <c r="A34" s="310"/>
      <c r="B34" s="362"/>
      <c r="C34" s="362"/>
      <c r="D34" s="362"/>
      <c r="E34" s="362"/>
      <c r="F34" s="362"/>
      <c r="G34" s="362"/>
      <c r="H34" s="362"/>
      <c r="I34" s="362"/>
      <c r="M34" s="43"/>
      <c r="N34" s="43"/>
      <c r="P34" s="43"/>
      <c r="Q34" s="43"/>
      <c r="S34" s="43"/>
    </row>
    <row r="35" spans="1:19" s="44" customFormat="1" x14ac:dyDescent="0.2">
      <c r="A35" s="310"/>
      <c r="B35" s="362"/>
      <c r="C35" s="362"/>
      <c r="D35" s="362"/>
      <c r="E35" s="362"/>
      <c r="F35" s="362"/>
      <c r="G35" s="362"/>
      <c r="H35" s="362"/>
      <c r="I35" s="362"/>
      <c r="M35" s="43"/>
      <c r="N35" s="43"/>
      <c r="P35" s="43"/>
      <c r="Q35" s="43"/>
      <c r="S35" s="43"/>
    </row>
    <row r="36" spans="1:19" s="44" customFormat="1" x14ac:dyDescent="0.2">
      <c r="A36" s="310"/>
      <c r="B36" s="362"/>
      <c r="C36" s="362"/>
      <c r="D36" s="362"/>
      <c r="E36" s="362"/>
      <c r="F36" s="362"/>
      <c r="G36" s="362"/>
      <c r="H36" s="362"/>
      <c r="I36" s="362"/>
      <c r="M36" s="43"/>
      <c r="N36" s="43"/>
      <c r="P36" s="43"/>
      <c r="Q36" s="43"/>
      <c r="S36" s="43"/>
    </row>
    <row r="37" spans="1:19" s="44" customFormat="1" x14ac:dyDescent="0.2">
      <c r="A37" s="310"/>
      <c r="B37" s="362"/>
      <c r="C37" s="362"/>
      <c r="D37" s="362"/>
      <c r="E37" s="362"/>
      <c r="F37" s="362"/>
      <c r="G37" s="362"/>
      <c r="H37" s="362"/>
      <c r="I37" s="362"/>
      <c r="M37" s="43"/>
      <c r="N37" s="43"/>
      <c r="P37" s="43"/>
      <c r="Q37" s="43"/>
      <c r="S37" s="43"/>
    </row>
    <row r="38" spans="1:19" s="44" customFormat="1" x14ac:dyDescent="0.2">
      <c r="A38" s="310"/>
      <c r="B38" s="362"/>
      <c r="C38" s="362"/>
      <c r="D38" s="362"/>
      <c r="E38" s="362"/>
      <c r="F38" s="362"/>
      <c r="G38" s="362"/>
      <c r="H38" s="362"/>
      <c r="I38" s="362"/>
      <c r="M38" s="43"/>
      <c r="N38" s="43"/>
      <c r="P38" s="43"/>
      <c r="Q38" s="43"/>
      <c r="S38" s="43"/>
    </row>
    <row r="39" spans="1:19" s="44" customFormat="1" x14ac:dyDescent="0.2">
      <c r="A39" s="310"/>
      <c r="B39" s="362"/>
      <c r="C39" s="362"/>
      <c r="D39" s="362"/>
      <c r="E39" s="362"/>
      <c r="F39" s="362"/>
      <c r="G39" s="362"/>
      <c r="H39" s="362"/>
      <c r="I39" s="362"/>
      <c r="M39" s="43"/>
      <c r="N39" s="43"/>
      <c r="P39" s="43"/>
      <c r="Q39" s="43"/>
      <c r="S39" s="43"/>
    </row>
    <row r="40" spans="1:19" s="44" customFormat="1" x14ac:dyDescent="0.2">
      <c r="A40" s="310"/>
      <c r="B40" s="362"/>
      <c r="C40" s="362"/>
      <c r="D40" s="362"/>
      <c r="E40" s="362"/>
      <c r="F40" s="362"/>
      <c r="G40" s="362"/>
      <c r="H40" s="362"/>
      <c r="I40" s="362"/>
      <c r="M40" s="43"/>
      <c r="N40" s="43"/>
      <c r="P40" s="43"/>
      <c r="Q40" s="43"/>
      <c r="S40" s="43"/>
    </row>
    <row r="41" spans="1:19" s="44" customFormat="1" x14ac:dyDescent="0.2">
      <c r="A41" s="310"/>
      <c r="B41" s="362"/>
      <c r="C41" s="362"/>
      <c r="D41" s="362"/>
      <c r="E41" s="362"/>
      <c r="F41" s="362"/>
      <c r="G41" s="362"/>
      <c r="H41" s="362"/>
      <c r="I41" s="362"/>
      <c r="M41" s="43"/>
      <c r="N41" s="43"/>
      <c r="P41" s="43"/>
      <c r="Q41" s="43"/>
      <c r="S41" s="43"/>
    </row>
    <row r="42" spans="1:19" s="44" customFormat="1" x14ac:dyDescent="0.2">
      <c r="A42" s="310"/>
      <c r="B42" s="362"/>
      <c r="C42" s="362"/>
      <c r="D42" s="362"/>
      <c r="E42" s="362"/>
      <c r="F42" s="362"/>
      <c r="G42" s="362"/>
      <c r="H42" s="362"/>
      <c r="I42" s="362"/>
      <c r="M42" s="43"/>
      <c r="N42" s="43"/>
      <c r="P42" s="43"/>
      <c r="Q42" s="43"/>
      <c r="S42" s="43"/>
    </row>
    <row r="43" spans="1:19" s="44" customFormat="1" x14ac:dyDescent="0.2">
      <c r="A43" s="310"/>
      <c r="B43" s="362"/>
      <c r="C43" s="362"/>
      <c r="D43" s="362"/>
      <c r="E43" s="362"/>
      <c r="F43" s="362"/>
      <c r="G43" s="362"/>
      <c r="H43" s="362"/>
      <c r="I43" s="362"/>
      <c r="M43" s="43"/>
      <c r="N43" s="43"/>
      <c r="P43" s="43"/>
      <c r="Q43" s="43"/>
      <c r="S43" s="43"/>
    </row>
    <row r="44" spans="1:19" s="44" customFormat="1" x14ac:dyDescent="0.2">
      <c r="A44" s="310"/>
      <c r="B44" s="362"/>
      <c r="C44" s="362"/>
      <c r="D44" s="362"/>
      <c r="E44" s="362"/>
      <c r="F44" s="362"/>
      <c r="G44" s="362"/>
      <c r="H44" s="362"/>
      <c r="I44" s="362"/>
      <c r="M44" s="43"/>
      <c r="N44" s="43"/>
      <c r="P44" s="43"/>
      <c r="Q44" s="43"/>
      <c r="S44" s="43"/>
    </row>
    <row r="45" spans="1:19" s="44" customFormat="1" x14ac:dyDescent="0.2">
      <c r="A45" s="310"/>
      <c r="B45" s="362"/>
      <c r="C45" s="362"/>
      <c r="D45" s="362"/>
      <c r="E45" s="362"/>
      <c r="F45" s="362"/>
      <c r="G45" s="362"/>
      <c r="H45" s="362"/>
      <c r="I45" s="362"/>
      <c r="M45" s="43"/>
      <c r="N45" s="43"/>
      <c r="P45" s="43"/>
      <c r="Q45" s="43"/>
      <c r="S45" s="43"/>
    </row>
    <row r="46" spans="1:19" s="44" customFormat="1" x14ac:dyDescent="0.2">
      <c r="A46" s="310"/>
      <c r="B46" s="362"/>
      <c r="C46" s="362"/>
      <c r="D46" s="362"/>
      <c r="E46" s="362"/>
      <c r="F46" s="362"/>
      <c r="G46" s="362"/>
      <c r="H46" s="362"/>
      <c r="I46" s="362"/>
      <c r="M46" s="43"/>
      <c r="N46" s="43"/>
      <c r="P46" s="43"/>
      <c r="Q46" s="43"/>
      <c r="S46" s="43"/>
    </row>
    <row r="47" spans="1:19" s="44" customFormat="1" x14ac:dyDescent="0.2">
      <c r="A47" s="310"/>
      <c r="B47" s="362"/>
      <c r="C47" s="362"/>
      <c r="D47" s="362"/>
      <c r="E47" s="362"/>
      <c r="F47" s="362"/>
      <c r="G47" s="362"/>
      <c r="H47" s="362"/>
      <c r="I47" s="362"/>
      <c r="M47" s="43"/>
      <c r="N47" s="43"/>
      <c r="P47" s="43"/>
      <c r="Q47" s="43"/>
      <c r="S47" s="43"/>
    </row>
    <row r="48" spans="1:19" s="44" customFormat="1" x14ac:dyDescent="0.2">
      <c r="A48" s="310"/>
      <c r="B48" s="362"/>
      <c r="C48" s="362"/>
      <c r="D48" s="362"/>
      <c r="E48" s="362"/>
      <c r="F48" s="362"/>
      <c r="G48" s="362"/>
      <c r="H48" s="362"/>
      <c r="I48" s="362"/>
      <c r="M48" s="43"/>
      <c r="N48" s="43"/>
      <c r="P48" s="43"/>
      <c r="Q48" s="43"/>
      <c r="S48" s="43"/>
    </row>
    <row r="49" spans="1:23" s="44" customFormat="1" x14ac:dyDescent="0.2">
      <c r="A49" s="310"/>
      <c r="B49" s="362"/>
      <c r="C49" s="362"/>
      <c r="D49" s="362"/>
      <c r="E49" s="362"/>
      <c r="F49" s="362"/>
      <c r="G49" s="362"/>
      <c r="H49" s="362"/>
      <c r="I49" s="362"/>
      <c r="M49" s="43"/>
      <c r="N49" s="43"/>
      <c r="P49" s="43"/>
      <c r="Q49" s="43"/>
      <c r="S49" s="43"/>
    </row>
    <row r="50" spans="1:23" s="44" customFormat="1" x14ac:dyDescent="0.2">
      <c r="A50" s="310"/>
      <c r="B50" s="362"/>
      <c r="C50" s="362"/>
      <c r="D50" s="362"/>
      <c r="E50" s="362"/>
      <c r="F50" s="362"/>
      <c r="G50" s="362"/>
      <c r="H50" s="362"/>
      <c r="I50" s="362"/>
      <c r="M50" s="43"/>
      <c r="N50" s="43"/>
      <c r="P50" s="43"/>
      <c r="Q50" s="43"/>
      <c r="S50" s="43"/>
    </row>
    <row r="51" spans="1:23" s="44" customFormat="1" x14ac:dyDescent="0.2">
      <c r="A51" s="310"/>
      <c r="B51" s="362"/>
      <c r="C51" s="362"/>
      <c r="D51" s="362"/>
      <c r="E51" s="362"/>
      <c r="F51" s="362"/>
      <c r="G51" s="362"/>
      <c r="H51" s="362"/>
      <c r="I51" s="362"/>
      <c r="M51" s="43"/>
      <c r="N51" s="43"/>
      <c r="P51" s="43"/>
      <c r="Q51" s="43"/>
      <c r="S51" s="43"/>
    </row>
    <row r="52" spans="1:23" s="44" customFormat="1" x14ac:dyDescent="0.2">
      <c r="A52" s="310"/>
      <c r="B52" s="362"/>
      <c r="C52" s="362"/>
      <c r="D52" s="362"/>
      <c r="E52" s="362"/>
      <c r="F52" s="362"/>
      <c r="G52" s="362"/>
      <c r="H52" s="362"/>
      <c r="I52" s="362"/>
      <c r="M52" s="43"/>
      <c r="N52" s="43"/>
      <c r="P52" s="43"/>
      <c r="Q52" s="43"/>
      <c r="S52" s="43"/>
    </row>
    <row r="53" spans="1:23" s="44" customFormat="1" x14ac:dyDescent="0.2">
      <c r="A53" s="310"/>
      <c r="B53" s="362"/>
      <c r="C53" s="362"/>
      <c r="D53" s="362"/>
      <c r="E53" s="362"/>
      <c r="F53" s="362"/>
      <c r="G53" s="362"/>
      <c r="H53" s="362"/>
      <c r="I53" s="362"/>
      <c r="M53" s="43"/>
      <c r="N53" s="43"/>
      <c r="P53" s="43"/>
      <c r="Q53" s="43"/>
      <c r="S53" s="43"/>
    </row>
    <row r="54" spans="1:23" s="44" customFormat="1" x14ac:dyDescent="0.2">
      <c r="A54" s="310"/>
      <c r="B54" s="362"/>
      <c r="C54" s="362"/>
      <c r="D54" s="362"/>
      <c r="E54" s="362"/>
      <c r="F54" s="362"/>
      <c r="G54" s="362"/>
      <c r="H54" s="362"/>
      <c r="I54" s="362"/>
      <c r="M54" s="43"/>
      <c r="N54" s="43"/>
      <c r="P54" s="43"/>
      <c r="Q54" s="43"/>
      <c r="S54" s="43"/>
    </row>
    <row r="55" spans="1:23" s="44" customFormat="1" x14ac:dyDescent="0.2">
      <c r="A55" s="310"/>
      <c r="B55" s="362"/>
      <c r="C55" s="362"/>
      <c r="D55" s="362"/>
      <c r="E55" s="362"/>
      <c r="F55" s="362"/>
      <c r="G55" s="362"/>
      <c r="H55" s="362"/>
      <c r="I55" s="362"/>
      <c r="M55" s="43"/>
      <c r="N55" s="43"/>
      <c r="P55" s="43"/>
      <c r="Q55" s="43"/>
      <c r="S55" s="43"/>
    </row>
    <row r="56" spans="1:23" s="44" customFormat="1" x14ac:dyDescent="0.2">
      <c r="A56" s="310"/>
      <c r="B56" s="362"/>
      <c r="C56" s="362"/>
      <c r="D56" s="362"/>
      <c r="E56" s="362"/>
      <c r="F56" s="362"/>
      <c r="G56" s="362"/>
      <c r="H56" s="362"/>
      <c r="I56" s="362"/>
      <c r="M56" s="43"/>
      <c r="N56" s="43"/>
      <c r="P56" s="43"/>
      <c r="Q56" s="43"/>
      <c r="S56" s="43"/>
    </row>
    <row r="57" spans="1:23" s="44" customFormat="1" x14ac:dyDescent="0.2">
      <c r="A57" s="310"/>
      <c r="B57" s="362"/>
      <c r="C57" s="362"/>
      <c r="D57" s="362"/>
      <c r="E57" s="362"/>
      <c r="F57" s="362"/>
      <c r="G57" s="362"/>
      <c r="H57" s="362"/>
      <c r="I57" s="362"/>
      <c r="M57" s="43"/>
      <c r="N57" s="43"/>
      <c r="P57" s="43"/>
      <c r="Q57" s="43"/>
      <c r="S57" s="43"/>
    </row>
    <row r="58" spans="1:23" s="44" customFormat="1" x14ac:dyDescent="0.2">
      <c r="A58" s="310"/>
      <c r="B58" s="362"/>
      <c r="C58" s="362"/>
      <c r="D58" s="362"/>
      <c r="E58" s="362"/>
      <c r="F58" s="362"/>
      <c r="G58" s="362"/>
      <c r="H58" s="362"/>
      <c r="I58" s="362"/>
      <c r="M58" s="43"/>
      <c r="N58" s="43"/>
      <c r="P58" s="43"/>
      <c r="Q58" s="43"/>
      <c r="S58" s="43"/>
    </row>
    <row r="59" spans="1:23" s="44" customFormat="1" x14ac:dyDescent="0.2">
      <c r="A59" s="310"/>
      <c r="B59" s="362"/>
      <c r="C59" s="362"/>
      <c r="D59" s="362"/>
      <c r="E59" s="362"/>
      <c r="F59" s="362"/>
      <c r="G59" s="362"/>
      <c r="H59" s="362"/>
      <c r="I59" s="362"/>
      <c r="M59" s="43"/>
      <c r="N59" s="43"/>
      <c r="P59" s="43"/>
      <c r="Q59" s="43"/>
      <c r="S59" s="43"/>
    </row>
    <row r="60" spans="1:23" s="44" customFormat="1" ht="45" x14ac:dyDescent="0.2">
      <c r="A60" s="1327" t="s">
        <v>157</v>
      </c>
      <c r="B60" s="1327"/>
      <c r="C60" s="1327"/>
      <c r="D60" s="1327"/>
      <c r="E60" s="1327"/>
      <c r="F60" s="1327"/>
      <c r="G60" s="1327"/>
      <c r="H60" s="1327"/>
      <c r="I60" s="1327"/>
      <c r="J60" s="1327"/>
      <c r="K60" s="1327"/>
      <c r="L60" s="1327"/>
      <c r="M60" s="1327"/>
      <c r="N60" s="1327"/>
      <c r="O60" s="1327"/>
      <c r="P60" s="1327"/>
      <c r="Q60" s="1327"/>
      <c r="R60" s="1327"/>
      <c r="S60" s="1327"/>
      <c r="T60" s="1327"/>
      <c r="U60" s="1327"/>
      <c r="V60" s="1327"/>
      <c r="W60" s="1327"/>
    </row>
    <row r="61" spans="1:23" s="44" customFormat="1" ht="45" x14ac:dyDescent="0.6">
      <c r="A61" s="1331"/>
      <c r="B61" s="1331"/>
      <c r="C61" s="1331"/>
      <c r="D61" s="1331"/>
      <c r="E61" s="1331"/>
      <c r="F61" s="1331"/>
      <c r="G61" s="1331"/>
      <c r="H61" s="1331"/>
      <c r="I61" s="1331"/>
      <c r="J61" s="1331"/>
      <c r="K61" s="1331"/>
      <c r="L61" s="1331"/>
      <c r="M61" s="1331"/>
      <c r="N61" s="1331"/>
      <c r="O61" s="1331"/>
      <c r="P61" s="1331"/>
      <c r="Q61" s="1331"/>
      <c r="R61" s="1331"/>
      <c r="S61" s="1331"/>
      <c r="T61" s="1331"/>
      <c r="U61" s="1331"/>
    </row>
    <row r="62" spans="1:23" s="44" customFormat="1" x14ac:dyDescent="0.2">
      <c r="A62" s="310"/>
      <c r="B62" s="364"/>
      <c r="C62" s="364"/>
      <c r="D62" s="364"/>
      <c r="E62" s="364"/>
      <c r="F62" s="364"/>
      <c r="G62" s="364"/>
      <c r="H62" s="364"/>
      <c r="I62" s="364"/>
      <c r="M62" s="43"/>
      <c r="N62" s="43"/>
      <c r="P62" s="43"/>
      <c r="Q62" s="43"/>
      <c r="S62" s="43"/>
    </row>
    <row r="63" spans="1:23" s="44" customFormat="1" x14ac:dyDescent="0.2">
      <c r="A63" s="310"/>
      <c r="B63" s="364"/>
      <c r="C63" s="364"/>
      <c r="D63" s="364"/>
      <c r="E63" s="364"/>
      <c r="F63" s="364"/>
      <c r="G63" s="364"/>
      <c r="H63" s="364"/>
      <c r="I63" s="364"/>
      <c r="M63" s="43"/>
      <c r="N63" s="43"/>
      <c r="P63" s="43"/>
      <c r="Q63" s="43"/>
      <c r="S63" s="43"/>
    </row>
    <row r="64" spans="1:23" s="44" customFormat="1" x14ac:dyDescent="0.2">
      <c r="A64" s="310"/>
      <c r="B64" s="364"/>
      <c r="C64" s="364"/>
      <c r="D64" s="364"/>
      <c r="E64" s="364"/>
      <c r="F64" s="364"/>
      <c r="G64" s="364"/>
      <c r="H64" s="364"/>
      <c r="I64" s="364"/>
      <c r="M64" s="43"/>
      <c r="N64" s="43"/>
      <c r="P64" s="43"/>
      <c r="Q64" s="43"/>
      <c r="S64" s="43"/>
    </row>
    <row r="65" spans="1:23" s="44" customFormat="1" x14ac:dyDescent="0.2">
      <c r="A65" s="310"/>
      <c r="B65" s="364"/>
      <c r="C65" s="364"/>
      <c r="D65" s="364"/>
      <c r="E65" s="364"/>
      <c r="F65" s="364"/>
      <c r="G65" s="364"/>
      <c r="H65" s="364"/>
      <c r="I65" s="364"/>
      <c r="M65" s="43"/>
      <c r="N65" s="43"/>
      <c r="P65" s="43"/>
      <c r="Q65" s="43"/>
      <c r="S65" s="43"/>
    </row>
    <row r="66" spans="1:23" s="44" customFormat="1" x14ac:dyDescent="0.2">
      <c r="A66" s="310"/>
      <c r="B66" s="364"/>
      <c r="C66" s="364"/>
      <c r="D66" s="364"/>
      <c r="E66" s="364"/>
      <c r="F66" s="364"/>
      <c r="G66" s="364"/>
      <c r="H66" s="364"/>
      <c r="I66" s="364"/>
      <c r="M66" s="43"/>
      <c r="N66" s="43"/>
      <c r="P66" s="43"/>
      <c r="Q66" s="43"/>
      <c r="S66" s="43"/>
    </row>
    <row r="67" spans="1:23" s="44" customFormat="1" ht="33.75" x14ac:dyDescent="0.2">
      <c r="A67" s="1310" t="s">
        <v>330</v>
      </c>
      <c r="B67" s="1310"/>
      <c r="C67" s="1310"/>
      <c r="D67" s="1310"/>
      <c r="E67" s="1310"/>
      <c r="F67" s="1310"/>
      <c r="G67" s="1310"/>
      <c r="H67" s="1310"/>
      <c r="I67" s="1310"/>
      <c r="J67" s="1310"/>
      <c r="K67" s="1310"/>
      <c r="L67" s="1310"/>
      <c r="M67" s="1310"/>
      <c r="N67" s="1310"/>
      <c r="O67" s="1310"/>
      <c r="P67" s="1310"/>
      <c r="Q67" s="1310"/>
      <c r="R67" s="1310"/>
      <c r="S67" s="1310"/>
      <c r="T67" s="1310"/>
      <c r="U67" s="1310"/>
      <c r="V67" s="1310"/>
      <c r="W67" s="1310"/>
    </row>
    <row r="68" spans="1:23" s="44" customFormat="1" x14ac:dyDescent="0.2">
      <c r="B68" s="364"/>
      <c r="C68" s="284"/>
      <c r="D68" s="364"/>
      <c r="E68" s="364"/>
      <c r="F68" s="364"/>
      <c r="G68" s="364"/>
      <c r="H68" s="364"/>
      <c r="I68" s="364"/>
      <c r="M68" s="43"/>
      <c r="N68" s="43"/>
      <c r="P68" s="43"/>
      <c r="Q68" s="43"/>
      <c r="S68" s="43"/>
    </row>
    <row r="69" spans="1:23" s="44" customFormat="1" x14ac:dyDescent="0.2">
      <c r="B69" s="364"/>
      <c r="C69" s="284"/>
      <c r="D69" s="364"/>
      <c r="E69" s="364"/>
      <c r="F69" s="364"/>
      <c r="G69" s="364"/>
      <c r="H69" s="364"/>
      <c r="I69" s="364"/>
      <c r="M69" s="43"/>
      <c r="N69" s="43"/>
      <c r="P69" s="43"/>
      <c r="Q69" s="43"/>
      <c r="S69" s="43"/>
    </row>
    <row r="70" spans="1:23" s="44" customFormat="1" x14ac:dyDescent="0.2">
      <c r="B70" s="364"/>
      <c r="C70" s="284"/>
      <c r="D70" s="364"/>
      <c r="E70" s="364"/>
      <c r="F70" s="364"/>
      <c r="G70" s="364"/>
      <c r="H70" s="364"/>
      <c r="I70" s="364"/>
      <c r="M70" s="43"/>
      <c r="N70" s="43"/>
      <c r="P70" s="43"/>
      <c r="Q70" s="43"/>
      <c r="S70" s="43"/>
    </row>
    <row r="71" spans="1:23" s="44" customFormat="1" x14ac:dyDescent="0.2">
      <c r="B71" s="364"/>
      <c r="C71" s="284"/>
      <c r="D71" s="364"/>
      <c r="E71" s="364"/>
      <c r="F71" s="364"/>
      <c r="G71" s="364"/>
      <c r="H71" s="364"/>
      <c r="I71" s="364"/>
      <c r="M71" s="43"/>
      <c r="N71" s="43"/>
      <c r="P71" s="43"/>
      <c r="Q71" s="43"/>
      <c r="S71" s="43"/>
    </row>
    <row r="72" spans="1:23" s="44" customFormat="1" x14ac:dyDescent="0.2">
      <c r="A72" s="310"/>
      <c r="B72" s="362"/>
      <c r="C72" s="362"/>
      <c r="D72" s="362"/>
      <c r="E72" s="362"/>
      <c r="F72" s="362"/>
      <c r="G72" s="362"/>
      <c r="H72" s="362"/>
      <c r="I72" s="362"/>
      <c r="M72" s="43"/>
      <c r="N72" s="43"/>
      <c r="P72" s="43"/>
      <c r="Q72" s="43"/>
      <c r="S72" s="43"/>
    </row>
    <row r="73" spans="1:23" s="44" customFormat="1" x14ac:dyDescent="0.2">
      <c r="A73" s="310"/>
      <c r="B73" s="362"/>
      <c r="C73" s="362"/>
      <c r="D73" s="362"/>
      <c r="E73" s="362"/>
      <c r="F73" s="362"/>
      <c r="G73" s="362"/>
      <c r="H73" s="362"/>
      <c r="I73" s="362"/>
      <c r="M73" s="43"/>
      <c r="N73" s="43"/>
      <c r="P73" s="43"/>
      <c r="Q73" s="43"/>
      <c r="S73" s="43"/>
    </row>
    <row r="74" spans="1:23" s="44" customFormat="1" x14ac:dyDescent="0.2">
      <c r="A74" s="310"/>
      <c r="B74" s="362"/>
      <c r="C74" s="362"/>
      <c r="D74" s="362"/>
      <c r="E74" s="362"/>
      <c r="F74" s="362"/>
      <c r="G74" s="362"/>
      <c r="H74" s="362"/>
      <c r="I74" s="362"/>
      <c r="M74" s="43"/>
      <c r="N74" s="43"/>
      <c r="P74" s="43"/>
      <c r="Q74" s="43"/>
      <c r="S74" s="43"/>
    </row>
    <row r="75" spans="1:23" s="44" customFormat="1" x14ac:dyDescent="0.2">
      <c r="A75" s="310"/>
      <c r="B75" s="362"/>
      <c r="C75" s="362"/>
      <c r="D75" s="362"/>
      <c r="E75" s="362"/>
      <c r="F75" s="362"/>
      <c r="G75" s="362"/>
      <c r="H75" s="362"/>
      <c r="I75" s="362"/>
      <c r="M75" s="43"/>
      <c r="N75" s="43"/>
      <c r="P75" s="43"/>
      <c r="Q75" s="43"/>
      <c r="S75" s="43"/>
    </row>
    <row r="76" spans="1:23" s="44" customFormat="1" x14ac:dyDescent="0.2">
      <c r="A76" s="310"/>
      <c r="B76" s="362"/>
      <c r="C76" s="362"/>
      <c r="D76" s="362"/>
      <c r="E76" s="362"/>
      <c r="F76" s="362"/>
      <c r="G76" s="362"/>
      <c r="H76" s="362"/>
      <c r="I76" s="362"/>
      <c r="M76" s="43"/>
      <c r="N76" s="43"/>
      <c r="P76" s="43"/>
      <c r="Q76" s="43"/>
      <c r="S76" s="43"/>
    </row>
    <row r="77" spans="1:23" s="44" customFormat="1" x14ac:dyDescent="0.2">
      <c r="A77" s="310"/>
      <c r="B77" s="362"/>
      <c r="C77" s="362"/>
      <c r="D77" s="362"/>
      <c r="E77" s="362"/>
      <c r="F77" s="362"/>
      <c r="G77" s="362"/>
      <c r="H77" s="362"/>
      <c r="I77" s="362"/>
      <c r="M77" s="43"/>
      <c r="N77" s="43"/>
      <c r="P77" s="43"/>
      <c r="Q77" s="43"/>
      <c r="S77" s="43"/>
    </row>
    <row r="78" spans="1:23" s="44" customFormat="1" x14ac:dyDescent="0.2">
      <c r="A78" s="310"/>
      <c r="B78" s="362"/>
      <c r="C78" s="362"/>
      <c r="D78" s="362"/>
      <c r="E78" s="362"/>
      <c r="F78" s="362"/>
      <c r="G78" s="362"/>
      <c r="H78" s="362"/>
      <c r="I78" s="362"/>
      <c r="M78" s="43"/>
      <c r="N78" s="43"/>
      <c r="P78" s="43"/>
      <c r="Q78" s="43"/>
      <c r="S78" s="43"/>
    </row>
    <row r="79" spans="1:23" s="44" customFormat="1" x14ac:dyDescent="0.2">
      <c r="A79" s="310"/>
      <c r="B79" s="362"/>
      <c r="C79" s="362"/>
      <c r="D79" s="362"/>
      <c r="E79" s="362"/>
      <c r="F79" s="362"/>
      <c r="G79" s="362"/>
      <c r="H79" s="362"/>
      <c r="I79" s="362"/>
      <c r="M79" s="43"/>
      <c r="N79" s="43"/>
      <c r="P79" s="43"/>
      <c r="Q79" s="43"/>
      <c r="S79" s="43"/>
    </row>
    <row r="80" spans="1:23" s="44" customFormat="1" x14ac:dyDescent="0.2">
      <c r="A80" s="310"/>
      <c r="B80" s="362"/>
      <c r="C80" s="362"/>
      <c r="D80" s="362"/>
      <c r="E80" s="362"/>
      <c r="F80" s="362"/>
      <c r="G80" s="362"/>
      <c r="H80" s="362"/>
      <c r="I80" s="362"/>
      <c r="M80" s="43"/>
      <c r="N80" s="43"/>
      <c r="P80" s="43"/>
      <c r="Q80" s="43"/>
      <c r="S80" s="43"/>
    </row>
    <row r="81" spans="1:21" s="44" customFormat="1" x14ac:dyDescent="0.2">
      <c r="A81" s="310"/>
      <c r="B81" s="362"/>
      <c r="C81" s="362"/>
      <c r="D81" s="362"/>
      <c r="E81" s="362"/>
      <c r="F81" s="362"/>
      <c r="G81" s="362"/>
      <c r="H81" s="362"/>
      <c r="I81" s="362"/>
      <c r="M81" s="43"/>
      <c r="N81" s="43"/>
      <c r="P81" s="43"/>
      <c r="Q81" s="43"/>
      <c r="S81" s="43"/>
    </row>
    <row r="82" spans="1:21" s="44" customFormat="1" x14ac:dyDescent="0.2">
      <c r="A82" s="310"/>
      <c r="B82" s="362"/>
      <c r="C82" s="362"/>
      <c r="D82" s="362"/>
      <c r="E82" s="362"/>
      <c r="F82" s="362"/>
      <c r="G82" s="362"/>
      <c r="H82" s="362"/>
      <c r="I82" s="362"/>
      <c r="M82" s="43"/>
      <c r="N82" s="43"/>
      <c r="P82" s="43"/>
      <c r="Q82" s="43"/>
      <c r="S82" s="43"/>
    </row>
    <row r="83" spans="1:21" s="44" customFormat="1" x14ac:dyDescent="0.2">
      <c r="A83" s="310"/>
      <c r="B83" s="362"/>
      <c r="C83" s="362"/>
      <c r="D83" s="362"/>
      <c r="E83" s="362"/>
      <c r="F83" s="362"/>
      <c r="G83" s="362"/>
      <c r="H83" s="362"/>
      <c r="I83" s="362"/>
      <c r="M83" s="43"/>
      <c r="N83" s="43"/>
      <c r="P83" s="43"/>
      <c r="Q83" s="43"/>
      <c r="S83" s="43"/>
    </row>
    <row r="84" spans="1:21" s="44" customFormat="1" x14ac:dyDescent="0.2">
      <c r="A84" s="310"/>
      <c r="B84" s="362"/>
      <c r="C84" s="362"/>
      <c r="D84" s="362"/>
      <c r="E84" s="362"/>
      <c r="F84" s="362"/>
      <c r="G84" s="362"/>
      <c r="H84" s="362"/>
      <c r="I84" s="362"/>
      <c r="M84" s="43"/>
      <c r="N84" s="43"/>
      <c r="P84" s="43"/>
      <c r="Q84" s="43"/>
      <c r="S84" s="43"/>
    </row>
    <row r="85" spans="1:21" s="44" customFormat="1" x14ac:dyDescent="0.2">
      <c r="A85" s="310"/>
      <c r="B85" s="362"/>
      <c r="C85" s="362"/>
      <c r="D85" s="362"/>
      <c r="E85" s="362"/>
      <c r="F85" s="362"/>
      <c r="G85" s="362"/>
      <c r="H85" s="362"/>
      <c r="I85" s="362"/>
      <c r="M85" s="43"/>
      <c r="N85" s="43"/>
      <c r="P85" s="43"/>
      <c r="Q85" s="43"/>
      <c r="S85" s="43"/>
    </row>
    <row r="86" spans="1:21" s="44" customFormat="1" ht="35.25" x14ac:dyDescent="0.2">
      <c r="A86" s="1323"/>
      <c r="B86" s="1323"/>
      <c r="C86" s="1323"/>
      <c r="D86" s="1323"/>
      <c r="E86" s="1323"/>
      <c r="F86" s="1323"/>
      <c r="G86" s="1323"/>
      <c r="H86" s="1323"/>
      <c r="I86" s="1323"/>
      <c r="J86" s="1323"/>
      <c r="K86" s="1323"/>
      <c r="L86" s="1323"/>
      <c r="M86" s="1323"/>
      <c r="N86" s="1323"/>
      <c r="O86" s="1323"/>
      <c r="P86" s="1323"/>
      <c r="Q86" s="1323"/>
      <c r="R86" s="1323"/>
      <c r="S86" s="1323"/>
      <c r="T86" s="1323"/>
      <c r="U86" s="1323"/>
    </row>
    <row r="87" spans="1:21" s="44" customFormat="1" ht="20.25" x14ac:dyDescent="0.3">
      <c r="A87" s="1369"/>
      <c r="B87" s="1369"/>
      <c r="C87" s="1369"/>
      <c r="D87" s="1369"/>
      <c r="E87" s="1369"/>
      <c r="F87" s="1369"/>
      <c r="G87" s="1369"/>
      <c r="H87" s="1369"/>
      <c r="I87" s="1369"/>
      <c r="J87" s="1369"/>
      <c r="K87" s="1369"/>
      <c r="L87" s="1369"/>
      <c r="M87" s="1369"/>
      <c r="N87" s="1369"/>
      <c r="O87" s="1369"/>
      <c r="P87" s="1369"/>
      <c r="Q87" s="1369"/>
      <c r="R87" s="1369"/>
      <c r="S87" s="1369"/>
      <c r="T87" s="1369"/>
      <c r="U87" s="1369"/>
    </row>
    <row r="88" spans="1:21" s="44" customFormat="1" x14ac:dyDescent="0.2">
      <c r="A88" s="310"/>
      <c r="B88" s="362"/>
      <c r="C88" s="362"/>
      <c r="D88" s="362"/>
      <c r="E88" s="362"/>
      <c r="F88" s="362"/>
      <c r="G88" s="362"/>
      <c r="H88" s="362"/>
      <c r="I88" s="362"/>
      <c r="M88" s="43"/>
      <c r="N88" s="43"/>
      <c r="P88" s="43"/>
      <c r="Q88" s="43"/>
      <c r="S88" s="43"/>
    </row>
    <row r="89" spans="1:21" s="44" customFormat="1" x14ac:dyDescent="0.2">
      <c r="A89" s="310"/>
      <c r="B89" s="362"/>
      <c r="C89" s="362"/>
      <c r="D89" s="362"/>
      <c r="E89" s="362"/>
      <c r="F89" s="362"/>
      <c r="G89" s="362"/>
      <c r="H89" s="362"/>
      <c r="I89" s="362"/>
      <c r="M89" s="43"/>
      <c r="N89" s="43"/>
      <c r="P89" s="43"/>
      <c r="Q89" s="43"/>
      <c r="S89" s="43"/>
    </row>
    <row r="90" spans="1:21" s="44" customFormat="1" x14ac:dyDescent="0.2">
      <c r="A90" s="310"/>
      <c r="B90" s="362"/>
      <c r="C90" s="362"/>
      <c r="D90" s="362"/>
      <c r="E90" s="362"/>
      <c r="F90" s="362"/>
      <c r="G90" s="362"/>
      <c r="H90" s="362"/>
      <c r="I90" s="362"/>
      <c r="M90" s="43"/>
      <c r="N90" s="43"/>
      <c r="P90" s="43"/>
      <c r="Q90" s="43"/>
      <c r="S90" s="43"/>
    </row>
    <row r="91" spans="1:21" s="44" customFormat="1" x14ac:dyDescent="0.2">
      <c r="A91" s="310"/>
      <c r="B91" s="362"/>
      <c r="C91" s="362"/>
      <c r="D91" s="362"/>
      <c r="E91" s="362"/>
      <c r="F91" s="362"/>
      <c r="G91" s="362"/>
      <c r="H91" s="362"/>
      <c r="I91" s="362"/>
      <c r="M91" s="43"/>
      <c r="N91" s="43"/>
      <c r="P91" s="43"/>
      <c r="Q91" s="43"/>
      <c r="S91" s="43"/>
    </row>
    <row r="92" spans="1:21" s="44" customFormat="1" ht="33.75" x14ac:dyDescent="0.2">
      <c r="A92" s="1368"/>
      <c r="B92" s="1368"/>
      <c r="C92" s="1368"/>
      <c r="D92" s="1368"/>
      <c r="E92" s="1368"/>
      <c r="F92" s="1368"/>
      <c r="G92" s="1368"/>
      <c r="H92" s="1368"/>
      <c r="I92" s="1368"/>
      <c r="J92" s="1368"/>
      <c r="K92" s="1368"/>
      <c r="L92" s="1368"/>
      <c r="M92" s="1368"/>
      <c r="N92" s="1368"/>
      <c r="O92" s="1368"/>
      <c r="P92" s="1368"/>
      <c r="Q92" s="1368"/>
      <c r="R92" s="1368"/>
      <c r="S92" s="1368"/>
      <c r="T92" s="1368"/>
      <c r="U92" s="1368"/>
    </row>
    <row r="93" spans="1:21" s="44" customFormat="1" x14ac:dyDescent="0.2">
      <c r="A93" s="310"/>
      <c r="B93" s="362"/>
      <c r="C93" s="362"/>
      <c r="D93" s="362"/>
      <c r="E93" s="362"/>
      <c r="F93" s="362"/>
      <c r="G93" s="362"/>
      <c r="H93" s="362"/>
      <c r="I93" s="362"/>
      <c r="M93" s="43"/>
      <c r="N93" s="43"/>
      <c r="P93" s="43"/>
      <c r="Q93" s="43"/>
      <c r="S93" s="43"/>
    </row>
    <row r="94" spans="1:21" s="44" customFormat="1" x14ac:dyDescent="0.2">
      <c r="A94" s="310"/>
      <c r="B94" s="362"/>
      <c r="C94" s="362"/>
      <c r="D94" s="362"/>
      <c r="E94" s="362"/>
      <c r="F94" s="362"/>
      <c r="G94" s="362"/>
      <c r="H94" s="362"/>
      <c r="I94" s="362"/>
      <c r="M94" s="43"/>
      <c r="N94" s="43"/>
      <c r="P94" s="43"/>
      <c r="Q94" s="43"/>
      <c r="S94" s="43"/>
    </row>
    <row r="95" spans="1:21" s="44" customFormat="1" x14ac:dyDescent="0.2">
      <c r="A95" s="310"/>
      <c r="B95" s="362"/>
      <c r="C95" s="362"/>
      <c r="D95" s="362"/>
      <c r="E95" s="362"/>
      <c r="F95" s="362"/>
      <c r="G95" s="362"/>
      <c r="H95" s="362"/>
      <c r="I95" s="362"/>
      <c r="M95" s="43"/>
      <c r="N95" s="43"/>
      <c r="P95" s="43"/>
      <c r="Q95" s="43"/>
      <c r="S95" s="43"/>
    </row>
    <row r="96" spans="1:21" s="44" customFormat="1" x14ac:dyDescent="0.2">
      <c r="A96" s="310"/>
      <c r="B96" s="362"/>
      <c r="C96" s="362"/>
      <c r="D96" s="362"/>
      <c r="E96" s="362"/>
      <c r="F96" s="362"/>
      <c r="G96" s="362"/>
      <c r="H96" s="362"/>
      <c r="I96" s="362"/>
      <c r="M96" s="43"/>
      <c r="N96" s="43"/>
      <c r="P96" s="43"/>
      <c r="Q96" s="43"/>
      <c r="S96" s="43"/>
    </row>
    <row r="97" spans="1:21" s="44" customFormat="1" ht="15.75" x14ac:dyDescent="0.25">
      <c r="A97" s="1324"/>
      <c r="B97" s="1324"/>
      <c r="C97" s="1324"/>
      <c r="D97" s="1324"/>
      <c r="E97" s="1324"/>
      <c r="F97" s="1324"/>
      <c r="G97" s="1324"/>
      <c r="H97" s="1324"/>
      <c r="I97" s="1324"/>
      <c r="J97" s="1324"/>
      <c r="K97" s="1324"/>
      <c r="L97" s="1324"/>
      <c r="M97" s="1324"/>
      <c r="N97" s="1324"/>
      <c r="O97" s="1324"/>
      <c r="P97" s="1324"/>
      <c r="Q97" s="1324"/>
      <c r="R97" s="1324"/>
      <c r="S97" s="1324"/>
      <c r="T97" s="1324"/>
      <c r="U97" s="1324"/>
    </row>
    <row r="98" spans="1:21" s="44" customFormat="1" x14ac:dyDescent="0.2">
      <c r="A98" s="310"/>
      <c r="B98" s="362"/>
      <c r="C98" s="362"/>
      <c r="D98" s="362"/>
      <c r="E98" s="362"/>
      <c r="F98" s="362"/>
      <c r="G98" s="362"/>
      <c r="H98" s="362"/>
      <c r="I98" s="362"/>
      <c r="M98" s="43"/>
      <c r="N98" s="43"/>
      <c r="P98" s="43"/>
      <c r="Q98" s="43"/>
      <c r="S98" s="43"/>
    </row>
    <row r="99" spans="1:21" s="44" customFormat="1" x14ac:dyDescent="0.2">
      <c r="A99" s="310"/>
      <c r="B99" s="362"/>
      <c r="C99" s="362"/>
      <c r="D99" s="362"/>
      <c r="E99" s="362"/>
      <c r="F99" s="362"/>
      <c r="G99" s="362"/>
      <c r="H99" s="362"/>
      <c r="I99" s="362"/>
      <c r="M99" s="43"/>
      <c r="N99" s="43"/>
      <c r="P99" s="43"/>
      <c r="Q99" s="43"/>
      <c r="S99" s="43"/>
    </row>
    <row r="100" spans="1:21" s="44" customFormat="1" x14ac:dyDescent="0.2">
      <c r="A100" s="310"/>
      <c r="B100" s="362"/>
      <c r="C100" s="362"/>
      <c r="D100" s="362"/>
      <c r="E100" s="362"/>
      <c r="F100" s="362"/>
      <c r="G100" s="362"/>
      <c r="H100" s="362"/>
      <c r="I100" s="362"/>
      <c r="M100" s="43"/>
      <c r="N100" s="43"/>
      <c r="P100" s="43"/>
      <c r="Q100" s="43"/>
      <c r="S100" s="43"/>
    </row>
    <row r="101" spans="1:21" s="44" customFormat="1" x14ac:dyDescent="0.2">
      <c r="A101" s="310"/>
      <c r="B101" s="362"/>
      <c r="C101" s="362"/>
      <c r="D101" s="362"/>
      <c r="E101" s="362"/>
      <c r="F101" s="362"/>
      <c r="G101" s="362"/>
      <c r="H101" s="362"/>
      <c r="I101" s="362"/>
      <c r="M101" s="43"/>
      <c r="N101" s="43"/>
      <c r="P101" s="43"/>
      <c r="Q101" s="43"/>
      <c r="S101" s="43"/>
    </row>
    <row r="102" spans="1:21" s="44" customFormat="1" x14ac:dyDescent="0.2">
      <c r="A102" s="310"/>
      <c r="M102" s="43"/>
      <c r="N102" s="43"/>
      <c r="P102" s="43"/>
      <c r="Q102" s="43"/>
      <c r="S102" s="43"/>
    </row>
    <row r="103" spans="1:21" s="44" customFormat="1" x14ac:dyDescent="0.2">
      <c r="A103" s="310"/>
      <c r="M103" s="43"/>
      <c r="N103" s="43"/>
      <c r="P103" s="43"/>
      <c r="Q103" s="43"/>
      <c r="S103" s="43"/>
    </row>
    <row r="104" spans="1:21" s="44" customFormat="1" x14ac:dyDescent="0.2">
      <c r="A104" s="310"/>
      <c r="M104" s="43"/>
      <c r="N104" s="43"/>
      <c r="P104" s="43"/>
      <c r="Q104" s="43"/>
      <c r="S104" s="43"/>
    </row>
    <row r="110" spans="1:21" ht="18.75" x14ac:dyDescent="0.2">
      <c r="A110" s="1328" t="s">
        <v>152</v>
      </c>
      <c r="B110" s="1329"/>
      <c r="C110" s="1329"/>
      <c r="D110" s="1329"/>
      <c r="E110" s="1329"/>
      <c r="F110" s="1329"/>
      <c r="G110" s="1329"/>
      <c r="H110" s="1329"/>
      <c r="I110" s="1329"/>
      <c r="J110" s="1329"/>
      <c r="K110" s="1329"/>
      <c r="L110" s="1329"/>
      <c r="M110" s="1329"/>
      <c r="N110" s="1329"/>
      <c r="O110" s="1329"/>
      <c r="P110" s="1329"/>
      <c r="Q110" s="1329"/>
      <c r="R110" s="1329"/>
      <c r="S110" s="1329"/>
      <c r="T110" s="1329"/>
      <c r="U110" s="1330"/>
    </row>
    <row r="111" spans="1:21" ht="18.75" customHeight="1" x14ac:dyDescent="0.2">
      <c r="A111" s="1328" t="s">
        <v>151</v>
      </c>
      <c r="B111" s="1329"/>
      <c r="C111" s="1329"/>
      <c r="D111" s="1329"/>
      <c r="E111" s="1329"/>
      <c r="F111" s="1329"/>
      <c r="G111" s="1329"/>
      <c r="H111" s="1329"/>
      <c r="I111" s="1329"/>
      <c r="J111" s="1329"/>
      <c r="K111" s="1329"/>
      <c r="L111" s="1329"/>
      <c r="M111" s="1329"/>
      <c r="N111" s="1329"/>
      <c r="O111" s="1329"/>
      <c r="P111" s="1329"/>
      <c r="Q111" s="1329"/>
      <c r="R111" s="1329"/>
      <c r="S111" s="1329"/>
      <c r="T111" s="1329"/>
      <c r="U111" s="1330"/>
    </row>
    <row r="112" spans="1:21" ht="6.75" customHeight="1" x14ac:dyDescent="0.2"/>
    <row r="113" spans="1:31" s="251" customFormat="1" ht="36.75" customHeight="1" x14ac:dyDescent="0.2">
      <c r="A113" s="1268" t="s">
        <v>342</v>
      </c>
      <c r="B113" s="1269"/>
      <c r="C113" s="1269"/>
      <c r="D113" s="1269"/>
      <c r="E113" s="1269"/>
      <c r="F113" s="1269"/>
      <c r="G113" s="1269"/>
      <c r="H113" s="1269"/>
      <c r="I113" s="1269"/>
      <c r="J113" s="1269"/>
      <c r="K113" s="1269"/>
      <c r="L113" s="1269"/>
      <c r="M113" s="1269"/>
      <c r="N113" s="1269"/>
      <c r="O113" s="1269"/>
      <c r="P113" s="1269"/>
      <c r="Q113" s="1269"/>
      <c r="R113" s="1269"/>
      <c r="S113" s="1269"/>
      <c r="T113" s="1269"/>
      <c r="U113" s="1270"/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</row>
    <row r="114" spans="1:31" s="317" customFormat="1" ht="7.5" customHeight="1" thickBot="1" x14ac:dyDescent="0.25">
      <c r="A114" s="354"/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</row>
    <row r="115" spans="1:31" s="251" customFormat="1" ht="27.75" customHeight="1" x14ac:dyDescent="0.2">
      <c r="A115" s="1286" t="s">
        <v>163</v>
      </c>
      <c r="B115" s="1264" t="s">
        <v>49</v>
      </c>
      <c r="C115" s="1265"/>
      <c r="D115" s="1260" t="s">
        <v>174</v>
      </c>
      <c r="E115" s="1262" t="s">
        <v>184</v>
      </c>
      <c r="F115" s="1258" t="s">
        <v>176</v>
      </c>
      <c r="G115" s="1258" t="s">
        <v>177</v>
      </c>
      <c r="H115" s="1258" t="s">
        <v>178</v>
      </c>
      <c r="I115" s="1258" t="s">
        <v>185</v>
      </c>
      <c r="J115" s="1258" t="s">
        <v>161</v>
      </c>
      <c r="K115" s="1258"/>
      <c r="L115" s="1342"/>
      <c r="M115" s="1335" t="s">
        <v>183</v>
      </c>
      <c r="N115" s="1272"/>
      <c r="O115" s="1260" t="s">
        <v>155</v>
      </c>
      <c r="P115" s="1280" t="s">
        <v>175</v>
      </c>
      <c r="Q115" s="1281"/>
      <c r="R115" s="1289" t="s">
        <v>182</v>
      </c>
      <c r="S115" s="1343" t="s">
        <v>164</v>
      </c>
      <c r="T115" s="1276"/>
      <c r="U115" s="1379" t="s">
        <v>331</v>
      </c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</row>
    <row r="116" spans="1:31" s="251" customFormat="1" ht="52.5" customHeight="1" x14ac:dyDescent="0.2">
      <c r="A116" s="1287"/>
      <c r="B116" s="803" t="s">
        <v>172</v>
      </c>
      <c r="C116" s="802" t="s">
        <v>154</v>
      </c>
      <c r="D116" s="1261"/>
      <c r="E116" s="1263"/>
      <c r="F116" s="1259"/>
      <c r="G116" s="1259"/>
      <c r="H116" s="1259"/>
      <c r="I116" s="1259"/>
      <c r="J116" s="413" t="s">
        <v>179</v>
      </c>
      <c r="K116" s="413" t="s">
        <v>180</v>
      </c>
      <c r="L116" s="804" t="s">
        <v>181</v>
      </c>
      <c r="M116" s="803" t="s">
        <v>172</v>
      </c>
      <c r="N116" s="812" t="s">
        <v>154</v>
      </c>
      <c r="O116" s="1261"/>
      <c r="P116" s="820" t="s">
        <v>172</v>
      </c>
      <c r="Q116" s="821" t="s">
        <v>154</v>
      </c>
      <c r="R116" s="1290"/>
      <c r="S116" s="926" t="s">
        <v>173</v>
      </c>
      <c r="T116" s="815" t="s">
        <v>154</v>
      </c>
      <c r="U116" s="1380"/>
      <c r="V116" s="252"/>
      <c r="W116" s="252"/>
      <c r="X116" s="252"/>
      <c r="Y116" s="252"/>
      <c r="Z116" s="252"/>
      <c r="AA116" s="252"/>
      <c r="AB116" s="252"/>
      <c r="AC116" s="252"/>
      <c r="AD116" s="252"/>
      <c r="AE116" s="252"/>
    </row>
    <row r="117" spans="1:31" s="251" customFormat="1" ht="18" customHeight="1" thickBot="1" x14ac:dyDescent="0.25">
      <c r="A117" s="1288"/>
      <c r="B117" s="1190" t="s">
        <v>82</v>
      </c>
      <c r="C117" s="1191" t="s">
        <v>165</v>
      </c>
      <c r="D117" s="1192" t="s">
        <v>166</v>
      </c>
      <c r="E117" s="1193" t="s">
        <v>87</v>
      </c>
      <c r="F117" s="1194" t="s">
        <v>79</v>
      </c>
      <c r="G117" s="1194" t="s">
        <v>80</v>
      </c>
      <c r="H117" s="1194" t="s">
        <v>153</v>
      </c>
      <c r="I117" s="1194" t="s">
        <v>160</v>
      </c>
      <c r="J117" s="1194" t="s">
        <v>162</v>
      </c>
      <c r="K117" s="1194" t="s">
        <v>83</v>
      </c>
      <c r="L117" s="1195" t="s">
        <v>186</v>
      </c>
      <c r="M117" s="1190" t="s">
        <v>187</v>
      </c>
      <c r="N117" s="1196" t="s">
        <v>81</v>
      </c>
      <c r="O117" s="1192" t="s">
        <v>188</v>
      </c>
      <c r="P117" s="1197" t="s">
        <v>85</v>
      </c>
      <c r="Q117" s="1198" t="s">
        <v>189</v>
      </c>
      <c r="R117" s="1199" t="s">
        <v>190</v>
      </c>
      <c r="S117" s="1200" t="s">
        <v>191</v>
      </c>
      <c r="T117" s="1201" t="s">
        <v>192</v>
      </c>
      <c r="U117" s="1202" t="s">
        <v>193</v>
      </c>
      <c r="V117" s="252"/>
      <c r="W117" s="252"/>
      <c r="X117" s="252"/>
      <c r="Y117" s="252"/>
      <c r="Z117" s="252"/>
      <c r="AA117" s="252"/>
      <c r="AB117" s="252"/>
      <c r="AC117" s="252"/>
      <c r="AD117" s="252"/>
      <c r="AE117" s="252"/>
    </row>
    <row r="118" spans="1:31" s="251" customFormat="1" ht="54.75" customHeight="1" thickBot="1" x14ac:dyDescent="0.25">
      <c r="A118" s="1205" t="s">
        <v>332</v>
      </c>
      <c r="B118" s="1082">
        <f>SUM(B119:B124)</f>
        <v>3388</v>
      </c>
      <c r="C118" s="1082">
        <f>SUM(C119:C124)</f>
        <v>1303</v>
      </c>
      <c r="D118" s="1082">
        <f>SUM(D119:D124)</f>
        <v>4691</v>
      </c>
      <c r="E118" s="1084">
        <v>0</v>
      </c>
      <c r="F118" s="1085">
        <f t="shared" ref="F118:U118" si="0">SUM(F119:F124)</f>
        <v>3239</v>
      </c>
      <c r="G118" s="1085">
        <f t="shared" si="0"/>
        <v>0</v>
      </c>
      <c r="H118" s="1085">
        <f t="shared" si="0"/>
        <v>0</v>
      </c>
      <c r="I118" s="1085">
        <f t="shared" si="0"/>
        <v>4</v>
      </c>
      <c r="J118" s="1085">
        <f t="shared" si="0"/>
        <v>0</v>
      </c>
      <c r="K118" s="1085">
        <f t="shared" si="0"/>
        <v>0</v>
      </c>
      <c r="L118" s="996">
        <f t="shared" si="0"/>
        <v>0</v>
      </c>
      <c r="M118" s="1082">
        <f t="shared" si="0"/>
        <v>3243</v>
      </c>
      <c r="N118" s="1087">
        <f t="shared" si="0"/>
        <v>1</v>
      </c>
      <c r="O118" s="482">
        <f t="shared" si="0"/>
        <v>3244</v>
      </c>
      <c r="P118" s="1088">
        <f t="shared" si="0"/>
        <v>25</v>
      </c>
      <c r="Q118" s="1089">
        <f t="shared" si="0"/>
        <v>14</v>
      </c>
      <c r="R118" s="1003">
        <f t="shared" si="0"/>
        <v>39</v>
      </c>
      <c r="S118" s="1090">
        <f>SUM(S119:S124)</f>
        <v>120</v>
      </c>
      <c r="T118" s="1091">
        <f t="shared" si="0"/>
        <v>1288</v>
      </c>
      <c r="U118" s="994">
        <f t="shared" si="0"/>
        <v>1408</v>
      </c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</row>
    <row r="119" spans="1:31" s="251" customFormat="1" ht="18" customHeight="1" x14ac:dyDescent="0.2">
      <c r="A119" s="1066" t="s">
        <v>304</v>
      </c>
      <c r="B119" s="1067">
        <v>562</v>
      </c>
      <c r="C119" s="1068">
        <v>255</v>
      </c>
      <c r="D119" s="1069">
        <f t="shared" ref="D119:D124" si="1">SUM(B119:C119)</f>
        <v>817</v>
      </c>
      <c r="E119" s="1070">
        <v>0</v>
      </c>
      <c r="F119" s="1071">
        <v>537</v>
      </c>
      <c r="G119" s="1071">
        <v>0</v>
      </c>
      <c r="H119" s="1071">
        <v>0</v>
      </c>
      <c r="I119" s="1071">
        <v>0</v>
      </c>
      <c r="J119" s="1071">
        <v>0</v>
      </c>
      <c r="K119" s="1071">
        <v>0</v>
      </c>
      <c r="L119" s="1072">
        <v>0</v>
      </c>
      <c r="M119" s="1067">
        <f t="shared" ref="M119:M124" si="2">SUM(E119:L119)</f>
        <v>537</v>
      </c>
      <c r="N119" s="1074">
        <v>0</v>
      </c>
      <c r="O119" s="1069">
        <f t="shared" ref="O119:O124" si="3">SUM(M119:N119)</f>
        <v>537</v>
      </c>
      <c r="P119" s="1203">
        <v>4</v>
      </c>
      <c r="Q119" s="1076">
        <v>2</v>
      </c>
      <c r="R119" s="1077">
        <f t="shared" ref="R119:R124" si="4">SUM(P119:Q119)</f>
        <v>6</v>
      </c>
      <c r="S119" s="1078">
        <f t="shared" ref="S119:T124" si="5">+B119-M119-P119</f>
        <v>21</v>
      </c>
      <c r="T119" s="1079">
        <f>+C119-N119-Q119</f>
        <v>253</v>
      </c>
      <c r="U119" s="1204">
        <f t="shared" ref="U119:U124" si="6">+S119+T119</f>
        <v>274</v>
      </c>
      <c r="V119" s="252"/>
      <c r="W119" s="252"/>
      <c r="X119" s="252"/>
      <c r="Y119" s="252"/>
      <c r="Z119" s="252"/>
      <c r="AA119" s="252"/>
      <c r="AB119" s="252"/>
      <c r="AC119" s="252"/>
      <c r="AD119" s="252"/>
      <c r="AE119" s="252"/>
    </row>
    <row r="120" spans="1:31" s="43" customFormat="1" ht="18" customHeight="1" x14ac:dyDescent="0.2">
      <c r="A120" s="927" t="s">
        <v>305</v>
      </c>
      <c r="B120" s="907">
        <v>566</v>
      </c>
      <c r="C120" s="410">
        <v>222</v>
      </c>
      <c r="D120" s="908">
        <f t="shared" si="1"/>
        <v>788</v>
      </c>
      <c r="E120" s="905">
        <v>0</v>
      </c>
      <c r="F120" s="420">
        <v>546</v>
      </c>
      <c r="G120" s="420">
        <v>0</v>
      </c>
      <c r="H120" s="420">
        <v>0</v>
      </c>
      <c r="I120" s="420">
        <v>0</v>
      </c>
      <c r="J120" s="420">
        <v>0</v>
      </c>
      <c r="K120" s="420">
        <v>0</v>
      </c>
      <c r="L120" s="421">
        <v>0</v>
      </c>
      <c r="M120" s="907">
        <f t="shared" si="2"/>
        <v>546</v>
      </c>
      <c r="N120" s="911">
        <v>1</v>
      </c>
      <c r="O120" s="908">
        <f t="shared" si="3"/>
        <v>547</v>
      </c>
      <c r="P120" s="1013">
        <v>7</v>
      </c>
      <c r="Q120" s="932">
        <v>1</v>
      </c>
      <c r="R120" s="918">
        <f t="shared" si="4"/>
        <v>8</v>
      </c>
      <c r="S120" s="936">
        <f t="shared" si="5"/>
        <v>13</v>
      </c>
      <c r="T120" s="937">
        <f t="shared" si="5"/>
        <v>220</v>
      </c>
      <c r="U120" s="928">
        <f>+S120+T120</f>
        <v>233</v>
      </c>
      <c r="W120" s="44"/>
      <c r="X120" s="44"/>
      <c r="Y120" s="44"/>
      <c r="Z120" s="44"/>
      <c r="AA120" s="44"/>
      <c r="AB120" s="44"/>
      <c r="AC120" s="44"/>
      <c r="AD120" s="44"/>
      <c r="AE120" s="44"/>
    </row>
    <row r="121" spans="1:31" s="43" customFormat="1" ht="18" customHeight="1" x14ac:dyDescent="0.2">
      <c r="A121" s="927" t="s">
        <v>306</v>
      </c>
      <c r="B121" s="907">
        <v>584</v>
      </c>
      <c r="C121" s="410">
        <v>307</v>
      </c>
      <c r="D121" s="908">
        <f t="shared" si="1"/>
        <v>891</v>
      </c>
      <c r="E121" s="905">
        <v>0</v>
      </c>
      <c r="F121" s="420">
        <v>575</v>
      </c>
      <c r="G121" s="420">
        <v>0</v>
      </c>
      <c r="H121" s="420">
        <v>0</v>
      </c>
      <c r="I121" s="420">
        <v>0</v>
      </c>
      <c r="J121" s="420">
        <v>0</v>
      </c>
      <c r="K121" s="420">
        <v>0</v>
      </c>
      <c r="L121" s="421">
        <v>0</v>
      </c>
      <c r="M121" s="907">
        <f t="shared" si="2"/>
        <v>575</v>
      </c>
      <c r="N121" s="911">
        <v>0</v>
      </c>
      <c r="O121" s="908">
        <f t="shared" si="3"/>
        <v>575</v>
      </c>
      <c r="P121" s="1013">
        <v>0</v>
      </c>
      <c r="Q121" s="932">
        <v>3</v>
      </c>
      <c r="R121" s="918">
        <f t="shared" si="4"/>
        <v>3</v>
      </c>
      <c r="S121" s="1016">
        <f t="shared" si="5"/>
        <v>9</v>
      </c>
      <c r="T121" s="937">
        <f t="shared" si="5"/>
        <v>304</v>
      </c>
      <c r="U121" s="928">
        <f t="shared" si="6"/>
        <v>313</v>
      </c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</row>
    <row r="122" spans="1:31" s="43" customFormat="1" ht="18" customHeight="1" x14ac:dyDescent="0.2">
      <c r="A122" s="927" t="s">
        <v>307</v>
      </c>
      <c r="B122" s="907">
        <v>518</v>
      </c>
      <c r="C122" s="410">
        <v>120</v>
      </c>
      <c r="D122" s="908">
        <f t="shared" si="1"/>
        <v>638</v>
      </c>
      <c r="E122" s="905">
        <v>0</v>
      </c>
      <c r="F122" s="420">
        <v>495</v>
      </c>
      <c r="G122" s="420">
        <v>0</v>
      </c>
      <c r="H122" s="420">
        <v>0</v>
      </c>
      <c r="I122" s="420">
        <v>3</v>
      </c>
      <c r="J122" s="420">
        <v>0</v>
      </c>
      <c r="K122" s="420">
        <v>0</v>
      </c>
      <c r="L122" s="421">
        <v>0</v>
      </c>
      <c r="M122" s="907">
        <f t="shared" si="2"/>
        <v>498</v>
      </c>
      <c r="N122" s="911">
        <v>0</v>
      </c>
      <c r="O122" s="908">
        <f t="shared" si="3"/>
        <v>498</v>
      </c>
      <c r="P122" s="1013">
        <v>11</v>
      </c>
      <c r="Q122" s="932">
        <v>3</v>
      </c>
      <c r="R122" s="918">
        <f t="shared" si="4"/>
        <v>14</v>
      </c>
      <c r="S122" s="936">
        <f t="shared" si="5"/>
        <v>9</v>
      </c>
      <c r="T122" s="937">
        <f t="shared" si="5"/>
        <v>117</v>
      </c>
      <c r="U122" s="929">
        <f t="shared" si="6"/>
        <v>126</v>
      </c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</row>
    <row r="123" spans="1:31" s="43" customFormat="1" ht="18" customHeight="1" x14ac:dyDescent="0.2">
      <c r="A123" s="927" t="s">
        <v>308</v>
      </c>
      <c r="B123" s="907">
        <v>555</v>
      </c>
      <c r="C123" s="410">
        <v>223</v>
      </c>
      <c r="D123" s="908">
        <f t="shared" si="1"/>
        <v>778</v>
      </c>
      <c r="E123" s="905">
        <v>0</v>
      </c>
      <c r="F123" s="420">
        <v>526</v>
      </c>
      <c r="G123" s="420">
        <v>0</v>
      </c>
      <c r="H123" s="420">
        <v>0</v>
      </c>
      <c r="I123" s="420">
        <v>1</v>
      </c>
      <c r="J123" s="420">
        <v>0</v>
      </c>
      <c r="K123" s="420">
        <v>0</v>
      </c>
      <c r="L123" s="421">
        <v>0</v>
      </c>
      <c r="M123" s="907">
        <f t="shared" si="2"/>
        <v>527</v>
      </c>
      <c r="N123" s="911">
        <v>0</v>
      </c>
      <c r="O123" s="908">
        <f t="shared" si="3"/>
        <v>527</v>
      </c>
      <c r="P123" s="1013">
        <v>0</v>
      </c>
      <c r="Q123" s="932">
        <v>3</v>
      </c>
      <c r="R123" s="918">
        <f t="shared" si="4"/>
        <v>3</v>
      </c>
      <c r="S123" s="1016">
        <f>+B123-M123-P123</f>
        <v>28</v>
      </c>
      <c r="T123" s="937">
        <f t="shared" si="5"/>
        <v>220</v>
      </c>
      <c r="U123" s="929">
        <f t="shared" si="6"/>
        <v>248</v>
      </c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</row>
    <row r="124" spans="1:31" s="43" customFormat="1" ht="18" customHeight="1" thickBot="1" x14ac:dyDescent="0.25">
      <c r="A124" s="1011" t="s">
        <v>309</v>
      </c>
      <c r="B124" s="909">
        <v>603</v>
      </c>
      <c r="C124" s="412">
        <v>176</v>
      </c>
      <c r="D124" s="910">
        <f t="shared" si="1"/>
        <v>779</v>
      </c>
      <c r="E124" s="906">
        <v>0</v>
      </c>
      <c r="F124" s="422">
        <v>560</v>
      </c>
      <c r="G124" s="422">
        <v>0</v>
      </c>
      <c r="H124" s="422">
        <v>0</v>
      </c>
      <c r="I124" s="422">
        <v>0</v>
      </c>
      <c r="J124" s="422">
        <v>0</v>
      </c>
      <c r="K124" s="422">
        <v>0</v>
      </c>
      <c r="L124" s="423">
        <v>0</v>
      </c>
      <c r="M124" s="909">
        <f t="shared" si="2"/>
        <v>560</v>
      </c>
      <c r="N124" s="912">
        <v>0</v>
      </c>
      <c r="O124" s="910">
        <f t="shared" si="3"/>
        <v>560</v>
      </c>
      <c r="P124" s="1014">
        <v>3</v>
      </c>
      <c r="Q124" s="1015">
        <v>2</v>
      </c>
      <c r="R124" s="919">
        <f t="shared" si="4"/>
        <v>5</v>
      </c>
      <c r="S124" s="1017">
        <f t="shared" si="5"/>
        <v>40</v>
      </c>
      <c r="T124" s="1018">
        <f t="shared" si="5"/>
        <v>174</v>
      </c>
      <c r="U124" s="1012">
        <f t="shared" si="6"/>
        <v>214</v>
      </c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</row>
    <row r="125" spans="1:31" s="43" customFormat="1" ht="12.75" customHeight="1" x14ac:dyDescent="0.2">
      <c r="A125" s="1277" t="s">
        <v>344</v>
      </c>
      <c r="B125" s="1277"/>
      <c r="C125" s="1277"/>
      <c r="D125" s="1277"/>
      <c r="E125" s="1277"/>
      <c r="F125" s="1277"/>
      <c r="G125" s="1277"/>
      <c r="H125" s="1277"/>
      <c r="I125" s="1277"/>
      <c r="J125" s="1277"/>
      <c r="K125" s="1277"/>
      <c r="L125" s="1277"/>
      <c r="M125" s="1277"/>
      <c r="N125" s="1277"/>
      <c r="O125" s="1277"/>
      <c r="P125" s="1277"/>
      <c r="Q125" s="1277"/>
      <c r="R125" s="1277"/>
      <c r="S125" s="1277"/>
      <c r="T125" s="1277"/>
      <c r="U125" s="1277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</row>
    <row r="126" spans="1:31" s="43" customFormat="1" ht="12.75" customHeight="1" x14ac:dyDescent="0.2">
      <c r="A126" s="260"/>
      <c r="B126" s="260"/>
      <c r="C126" s="282"/>
      <c r="D126" s="260"/>
      <c r="E126" s="260"/>
      <c r="F126" s="260"/>
      <c r="G126" s="260"/>
      <c r="H126" s="260"/>
      <c r="I126" s="260"/>
      <c r="J126" s="260"/>
      <c r="K126" s="260"/>
      <c r="L126" s="260"/>
      <c r="M126" s="318"/>
      <c r="N126" s="318"/>
      <c r="O126" s="260"/>
      <c r="P126" s="318"/>
      <c r="Q126" s="318"/>
      <c r="R126" s="260"/>
      <c r="S126" s="318"/>
      <c r="T126" s="260"/>
      <c r="U126" s="260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</row>
    <row r="127" spans="1:31" s="43" customFormat="1" ht="12.75" customHeight="1" x14ac:dyDescent="0.2">
      <c r="A127" s="260"/>
      <c r="B127" s="260"/>
      <c r="C127" s="282"/>
      <c r="D127" s="260"/>
      <c r="E127" s="260"/>
      <c r="F127" s="260"/>
      <c r="G127" s="260"/>
      <c r="H127" s="260"/>
      <c r="I127" s="260"/>
      <c r="J127" s="260"/>
      <c r="K127" s="260"/>
      <c r="L127" s="260"/>
      <c r="M127" s="318"/>
      <c r="N127" s="318"/>
      <c r="O127" s="260"/>
      <c r="P127" s="318"/>
      <c r="Q127" s="318"/>
      <c r="R127" s="260"/>
      <c r="S127" s="318"/>
      <c r="T127" s="260"/>
      <c r="U127" s="260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</row>
    <row r="128" spans="1:31" s="43" customFormat="1" ht="12.75" customHeight="1" x14ac:dyDescent="0.2">
      <c r="A128" s="260"/>
      <c r="B128" s="260"/>
      <c r="C128" s="282"/>
      <c r="D128" s="260"/>
      <c r="E128" s="260"/>
      <c r="F128" s="260"/>
      <c r="G128" s="260"/>
      <c r="H128" s="260"/>
      <c r="I128" s="260"/>
      <c r="J128" s="260"/>
      <c r="K128" s="260"/>
      <c r="L128" s="260"/>
      <c r="M128" s="318"/>
      <c r="N128" s="318"/>
      <c r="O128" s="260"/>
      <c r="P128" s="318"/>
      <c r="Q128" s="318"/>
      <c r="R128" s="260"/>
      <c r="S128" s="318"/>
      <c r="T128" s="260"/>
      <c r="U128" s="260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1:31" s="43" customFormat="1" ht="12.75" customHeight="1" x14ac:dyDescent="0.2">
      <c r="A129" s="260"/>
      <c r="B129" s="260"/>
      <c r="C129" s="282"/>
      <c r="D129" s="260"/>
      <c r="E129" s="260"/>
      <c r="F129" s="260"/>
      <c r="G129" s="260"/>
      <c r="H129" s="260"/>
      <c r="I129" s="260"/>
      <c r="J129" s="260"/>
      <c r="K129" s="260"/>
      <c r="L129" s="260"/>
      <c r="M129" s="318"/>
      <c r="N129" s="318"/>
      <c r="O129" s="260"/>
      <c r="P129" s="318"/>
      <c r="Q129" s="318"/>
      <c r="R129" s="260"/>
      <c r="S129" s="318"/>
      <c r="T129" s="260"/>
      <c r="U129" s="260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</row>
    <row r="130" spans="1:31" s="43" customFormat="1" ht="12.75" customHeight="1" x14ac:dyDescent="0.2">
      <c r="A130" s="260"/>
      <c r="B130" s="260"/>
      <c r="C130" s="282"/>
      <c r="D130" s="260"/>
      <c r="E130" s="260"/>
      <c r="F130" s="260"/>
      <c r="G130" s="260"/>
      <c r="H130" s="260"/>
      <c r="I130" s="260"/>
      <c r="J130" s="260"/>
      <c r="K130" s="260"/>
      <c r="L130" s="260"/>
      <c r="M130" s="318"/>
      <c r="N130" s="318"/>
      <c r="O130" s="260"/>
      <c r="P130" s="318"/>
      <c r="Q130" s="318"/>
      <c r="R130" s="260"/>
      <c r="S130" s="318"/>
      <c r="T130" s="260"/>
      <c r="U130" s="260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</row>
    <row r="131" spans="1:31" s="43" customFormat="1" ht="12.75" customHeight="1" x14ac:dyDescent="0.2">
      <c r="A131" s="260"/>
      <c r="B131" s="260"/>
      <c r="C131" s="282"/>
      <c r="D131" s="260"/>
      <c r="E131" s="260"/>
      <c r="F131" s="260"/>
      <c r="G131" s="260"/>
      <c r="H131" s="260"/>
      <c r="I131" s="260"/>
      <c r="J131" s="260"/>
      <c r="K131" s="260"/>
      <c r="L131" s="260"/>
      <c r="M131" s="318"/>
      <c r="N131" s="318"/>
      <c r="O131" s="260"/>
      <c r="P131" s="318"/>
      <c r="Q131" s="318"/>
      <c r="R131" s="260"/>
      <c r="S131" s="318"/>
      <c r="T131" s="260"/>
      <c r="U131" s="260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</row>
    <row r="132" spans="1:31" s="43" customFormat="1" ht="12.75" customHeight="1" x14ac:dyDescent="0.2">
      <c r="A132" s="260"/>
      <c r="B132" s="260"/>
      <c r="C132" s="282"/>
      <c r="D132" s="260"/>
      <c r="E132" s="260"/>
      <c r="F132" s="260"/>
      <c r="G132" s="260"/>
      <c r="H132" s="260"/>
      <c r="I132" s="260"/>
      <c r="J132" s="260"/>
      <c r="K132" s="260"/>
      <c r="L132" s="260"/>
      <c r="M132" s="318"/>
      <c r="N132" s="318"/>
      <c r="O132" s="260"/>
      <c r="P132" s="318"/>
      <c r="Q132" s="318"/>
      <c r="R132" s="260"/>
      <c r="S132" s="318"/>
      <c r="T132" s="260"/>
      <c r="U132" s="260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</row>
    <row r="133" spans="1:31" s="43" customFormat="1" ht="12.75" customHeight="1" x14ac:dyDescent="0.2">
      <c r="A133" s="260"/>
      <c r="B133" s="260"/>
      <c r="C133" s="282"/>
      <c r="D133" s="260"/>
      <c r="E133" s="260"/>
      <c r="F133" s="260"/>
      <c r="G133" s="260"/>
      <c r="H133" s="260"/>
      <c r="I133" s="260"/>
      <c r="J133" s="260"/>
      <c r="K133" s="260"/>
      <c r="L133" s="260"/>
      <c r="M133" s="318"/>
      <c r="N133" s="318"/>
      <c r="O133" s="260"/>
      <c r="P133" s="318"/>
      <c r="Q133" s="318"/>
      <c r="R133" s="260"/>
      <c r="S133" s="318"/>
      <c r="T133" s="260"/>
      <c r="U133" s="260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</row>
    <row r="134" spans="1:31" s="43" customFormat="1" ht="12.75" customHeight="1" x14ac:dyDescent="0.2">
      <c r="A134" s="260"/>
      <c r="B134" s="260"/>
      <c r="C134" s="282"/>
      <c r="D134" s="260"/>
      <c r="E134" s="260"/>
      <c r="F134" s="260"/>
      <c r="G134" s="260"/>
      <c r="H134" s="260"/>
      <c r="I134" s="260"/>
      <c r="J134" s="260"/>
      <c r="K134" s="260"/>
      <c r="L134" s="260"/>
      <c r="M134" s="318"/>
      <c r="N134" s="318"/>
      <c r="O134" s="260"/>
      <c r="P134" s="318"/>
      <c r="Q134" s="318"/>
      <c r="R134" s="260"/>
      <c r="S134" s="318"/>
      <c r="T134" s="260"/>
      <c r="U134" s="260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</row>
    <row r="135" spans="1:31" s="43" customFormat="1" ht="12.75" customHeight="1" x14ac:dyDescent="0.2">
      <c r="A135" s="260"/>
      <c r="B135" s="260"/>
      <c r="C135" s="282"/>
      <c r="D135" s="260"/>
      <c r="E135" s="260"/>
      <c r="F135" s="260"/>
      <c r="G135" s="260"/>
      <c r="H135" s="260"/>
      <c r="I135" s="260"/>
      <c r="J135" s="260"/>
      <c r="K135" s="260"/>
      <c r="L135" s="260"/>
      <c r="M135" s="318"/>
      <c r="N135" s="318"/>
      <c r="O135" s="260"/>
      <c r="P135" s="318"/>
      <c r="Q135" s="318"/>
      <c r="R135" s="260"/>
      <c r="S135" s="318"/>
      <c r="T135" s="260"/>
      <c r="U135" s="260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</row>
    <row r="136" spans="1:31" s="43" customFormat="1" ht="12.75" customHeight="1" x14ac:dyDescent="0.2">
      <c r="A136" s="260"/>
      <c r="B136" s="260"/>
      <c r="C136" s="282"/>
      <c r="D136" s="260"/>
      <c r="E136" s="260"/>
      <c r="F136" s="260"/>
      <c r="G136" s="260"/>
      <c r="H136" s="260"/>
      <c r="I136" s="260"/>
      <c r="J136" s="260"/>
      <c r="K136" s="260"/>
      <c r="L136" s="260"/>
      <c r="M136" s="318"/>
      <c r="N136" s="318"/>
      <c r="O136" s="260"/>
      <c r="P136" s="318"/>
      <c r="Q136" s="318"/>
      <c r="R136" s="260"/>
      <c r="S136" s="318"/>
      <c r="T136" s="260"/>
      <c r="U136" s="260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</row>
    <row r="137" spans="1:31" s="43" customFormat="1" ht="12.75" customHeight="1" x14ac:dyDescent="0.2">
      <c r="A137" s="260"/>
      <c r="B137" s="260"/>
      <c r="C137" s="282"/>
      <c r="D137" s="260"/>
      <c r="E137" s="260"/>
      <c r="F137" s="260"/>
      <c r="G137" s="260"/>
      <c r="H137" s="260"/>
      <c r="I137" s="260"/>
      <c r="J137" s="260"/>
      <c r="K137" s="260"/>
      <c r="L137" s="260"/>
      <c r="M137" s="318"/>
      <c r="N137" s="318"/>
      <c r="O137" s="260"/>
      <c r="P137" s="318"/>
      <c r="Q137" s="318"/>
      <c r="R137" s="260"/>
      <c r="S137" s="318"/>
      <c r="T137" s="260"/>
      <c r="U137" s="260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</row>
    <row r="138" spans="1:31" s="43" customFormat="1" ht="12.75" customHeight="1" x14ac:dyDescent="0.2">
      <c r="A138" s="260"/>
      <c r="B138" s="260"/>
      <c r="C138" s="282"/>
      <c r="D138" s="260"/>
      <c r="E138" s="260"/>
      <c r="F138" s="260"/>
      <c r="G138" s="260"/>
      <c r="H138" s="260"/>
      <c r="I138" s="260"/>
      <c r="J138" s="260"/>
      <c r="K138" s="260"/>
      <c r="L138" s="260"/>
      <c r="M138" s="318"/>
      <c r="N138" s="318"/>
      <c r="O138" s="260"/>
      <c r="P138" s="318"/>
      <c r="Q138" s="318"/>
      <c r="R138" s="260"/>
      <c r="S138" s="318"/>
      <c r="T138" s="260"/>
      <c r="U138" s="260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1:31" s="43" customFormat="1" ht="12.75" customHeight="1" x14ac:dyDescent="0.2">
      <c r="A139" s="260"/>
      <c r="B139" s="260"/>
      <c r="C139" s="282"/>
      <c r="D139" s="260"/>
      <c r="E139" s="260"/>
      <c r="F139" s="260"/>
      <c r="G139" s="260"/>
      <c r="H139" s="260"/>
      <c r="I139" s="260"/>
      <c r="J139" s="260"/>
      <c r="K139" s="260"/>
      <c r="L139" s="260"/>
      <c r="M139" s="318"/>
      <c r="N139" s="318"/>
      <c r="O139" s="260"/>
      <c r="P139" s="318"/>
      <c r="Q139" s="318"/>
      <c r="R139" s="260"/>
      <c r="S139" s="318"/>
      <c r="T139" s="260"/>
      <c r="U139" s="260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</row>
    <row r="140" spans="1:31" s="43" customFormat="1" ht="3.75" customHeight="1" x14ac:dyDescent="0.2">
      <c r="A140" s="260"/>
      <c r="B140" s="260"/>
      <c r="C140" s="282"/>
      <c r="D140" s="260"/>
      <c r="E140" s="260"/>
      <c r="F140" s="260"/>
      <c r="G140" s="260"/>
      <c r="H140" s="260"/>
      <c r="I140" s="260"/>
      <c r="J140" s="260"/>
      <c r="K140" s="260"/>
      <c r="L140" s="260"/>
      <c r="M140" s="318"/>
      <c r="N140" s="318"/>
      <c r="O140" s="260"/>
      <c r="P140" s="318"/>
      <c r="Q140" s="318"/>
      <c r="R140" s="260"/>
      <c r="S140" s="318"/>
      <c r="T140" s="260"/>
      <c r="U140" s="260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</row>
    <row r="141" spans="1:31" s="255" customFormat="1" ht="23.25" customHeight="1" x14ac:dyDescent="0.2">
      <c r="A141" s="260"/>
      <c r="B141" s="260"/>
      <c r="C141" s="282"/>
      <c r="D141" s="260"/>
      <c r="E141" s="260"/>
      <c r="F141" s="260"/>
      <c r="G141" s="260"/>
      <c r="H141" s="260"/>
      <c r="I141" s="260"/>
      <c r="J141" s="260"/>
      <c r="K141" s="260"/>
      <c r="L141" s="260"/>
      <c r="M141" s="318"/>
      <c r="N141" s="318"/>
      <c r="O141" s="260"/>
      <c r="P141" s="318"/>
      <c r="Q141" s="318"/>
      <c r="R141" s="260"/>
      <c r="S141" s="318"/>
      <c r="T141" s="260"/>
      <c r="U141" s="260"/>
    </row>
    <row r="142" spans="1:31" s="44" customFormat="1" ht="5.0999999999999996" customHeight="1" x14ac:dyDescent="0.2">
      <c r="A142" s="260"/>
      <c r="B142" s="260"/>
      <c r="C142" s="282"/>
      <c r="D142" s="260"/>
      <c r="E142" s="260"/>
      <c r="F142" s="260"/>
      <c r="G142" s="260"/>
      <c r="H142" s="260"/>
      <c r="I142" s="260"/>
      <c r="J142" s="260"/>
      <c r="K142" s="260"/>
      <c r="L142" s="260"/>
      <c r="M142" s="318"/>
      <c r="N142" s="318"/>
      <c r="O142" s="260"/>
      <c r="P142" s="318"/>
      <c r="Q142" s="318"/>
      <c r="R142" s="260"/>
      <c r="S142" s="318"/>
      <c r="T142" s="260"/>
      <c r="U142" s="260"/>
    </row>
    <row r="143" spans="1:31" s="44" customFormat="1" ht="33.75" customHeight="1" x14ac:dyDescent="0.2">
      <c r="A143" s="260"/>
      <c r="B143" s="260"/>
      <c r="C143" s="282"/>
      <c r="D143" s="260"/>
      <c r="E143" s="260"/>
      <c r="F143" s="260"/>
      <c r="G143" s="260"/>
      <c r="H143" s="260"/>
      <c r="I143" s="260"/>
      <c r="J143" s="260"/>
      <c r="K143" s="260"/>
      <c r="L143" s="260"/>
      <c r="M143" s="318"/>
      <c r="N143" s="318"/>
      <c r="O143" s="260"/>
      <c r="P143" s="318"/>
      <c r="Q143" s="318"/>
      <c r="R143" s="260"/>
      <c r="S143" s="318"/>
      <c r="T143" s="260"/>
      <c r="U143" s="260"/>
    </row>
    <row r="144" spans="1:31" s="44" customFormat="1" ht="30.75" customHeight="1" x14ac:dyDescent="0.2">
      <c r="A144" s="260"/>
      <c r="B144" s="260"/>
      <c r="C144" s="282"/>
      <c r="D144" s="260"/>
      <c r="E144" s="260"/>
      <c r="F144" s="260"/>
      <c r="G144" s="260"/>
      <c r="H144" s="260"/>
      <c r="I144" s="260"/>
      <c r="J144" s="260"/>
      <c r="K144" s="260"/>
      <c r="L144" s="260"/>
      <c r="M144" s="318"/>
      <c r="N144" s="318"/>
      <c r="O144" s="260"/>
      <c r="P144" s="318"/>
      <c r="Q144" s="318"/>
      <c r="R144" s="260"/>
      <c r="S144" s="318"/>
      <c r="T144" s="260"/>
      <c r="U144" s="260"/>
    </row>
  </sheetData>
  <mergeCells count="31">
    <mergeCell ref="A2:S2"/>
    <mergeCell ref="T2:U2"/>
    <mergeCell ref="A8:U8"/>
    <mergeCell ref="A10:U10"/>
    <mergeCell ref="A60:W60"/>
    <mergeCell ref="A26:U26"/>
    <mergeCell ref="A86:U86"/>
    <mergeCell ref="A87:U87"/>
    <mergeCell ref="A110:U110"/>
    <mergeCell ref="A111:U111"/>
    <mergeCell ref="H115:H116"/>
    <mergeCell ref="A92:U92"/>
    <mergeCell ref="A97:U97"/>
    <mergeCell ref="S115:T115"/>
    <mergeCell ref="U115:U116"/>
    <mergeCell ref="A61:U61"/>
    <mergeCell ref="A67:W67"/>
    <mergeCell ref="A125:U125"/>
    <mergeCell ref="A115:A117"/>
    <mergeCell ref="A113:U113"/>
    <mergeCell ref="I115:I116"/>
    <mergeCell ref="J115:L115"/>
    <mergeCell ref="M115:N115"/>
    <mergeCell ref="O115:O116"/>
    <mergeCell ref="P115:Q115"/>
    <mergeCell ref="R115:R116"/>
    <mergeCell ref="B115:C115"/>
    <mergeCell ref="D115:D116"/>
    <mergeCell ref="E115:E116"/>
    <mergeCell ref="F115:F116"/>
    <mergeCell ref="G115:G116"/>
  </mergeCells>
  <hyperlinks>
    <hyperlink ref="A125" r:id="rId1" display="http://www.pj.gob.pe/"/>
  </hyperlinks>
  <pageMargins left="0.31496062992125984" right="0.31496062992125984" top="0.81" bottom="0.74803149606299213" header="0.31496062992125984" footer="0.31496062992125984"/>
  <pageSetup paperSize="9" scale="46" orientation="portrait" r:id="rId2"/>
  <rowBreaks count="1" manualBreakCount="1">
    <brk id="108" max="21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2"/>
  <sheetViews>
    <sheetView topLeftCell="A25" workbookViewId="0">
      <selection activeCell="AL73" sqref="AL73"/>
    </sheetView>
  </sheetViews>
  <sheetFormatPr baseColWidth="10" defaultRowHeight="12.75" x14ac:dyDescent="0.2"/>
  <cols>
    <col min="1" max="1" width="6" customWidth="1"/>
    <col min="2" max="2" width="15.7109375" customWidth="1"/>
    <col min="3" max="5" width="0" hidden="1" customWidth="1"/>
    <col min="6" max="6" width="12.28515625" hidden="1" customWidth="1"/>
    <col min="7" max="13" width="0" hidden="1" customWidth="1"/>
    <col min="17" max="22" width="0" hidden="1" customWidth="1"/>
    <col min="23" max="23" width="2.5703125" customWidth="1"/>
    <col min="24" max="24" width="3.28515625" customWidth="1"/>
    <col min="25" max="25" width="12.7109375" customWidth="1"/>
    <col min="26" max="36" width="0" hidden="1" customWidth="1"/>
    <col min="40" max="45" width="0" hidden="1" customWidth="1"/>
    <col min="46" max="46" width="9.140625" customWidth="1"/>
  </cols>
  <sheetData>
    <row r="1" spans="1:46" ht="18.75" x14ac:dyDescent="0.2">
      <c r="B1" s="1410" t="s">
        <v>152</v>
      </c>
      <c r="C1" s="1411"/>
      <c r="D1" s="1411"/>
      <c r="E1" s="1411"/>
      <c r="F1" s="1411"/>
      <c r="G1" s="1411"/>
      <c r="H1" s="1411"/>
      <c r="I1" s="1411"/>
      <c r="J1" s="1411"/>
      <c r="K1" s="1411"/>
      <c r="L1" s="1411"/>
      <c r="M1" s="1411"/>
      <c r="N1" s="1411"/>
      <c r="O1" s="1411"/>
      <c r="P1" s="1411"/>
      <c r="Q1" s="1411"/>
      <c r="R1" s="1411"/>
      <c r="S1" s="1411"/>
      <c r="T1" s="1411"/>
      <c r="U1" s="1411"/>
      <c r="V1" s="1412"/>
    </row>
    <row r="2" spans="1:46" ht="18.75" x14ac:dyDescent="0.2">
      <c r="B2" s="1410" t="s">
        <v>151</v>
      </c>
      <c r="C2" s="1411"/>
      <c r="D2" s="1411"/>
      <c r="E2" s="1411"/>
      <c r="F2" s="1411"/>
      <c r="G2" s="1411"/>
      <c r="H2" s="1411"/>
      <c r="I2" s="1411"/>
      <c r="J2" s="1411"/>
      <c r="K2" s="1411"/>
      <c r="L2" s="1411"/>
      <c r="M2" s="1411"/>
      <c r="N2" s="1411"/>
      <c r="O2" s="1411"/>
      <c r="P2" s="1411"/>
      <c r="Q2" s="1411"/>
      <c r="R2" s="1411"/>
      <c r="S2" s="1411"/>
      <c r="T2" s="1411"/>
      <c r="U2" s="1411"/>
      <c r="V2" s="1412"/>
    </row>
    <row r="3" spans="1:46" ht="15" x14ac:dyDescent="0.2">
      <c r="B3" s="256"/>
      <c r="C3" s="256"/>
      <c r="D3" s="285"/>
      <c r="E3" s="256"/>
      <c r="F3" s="256"/>
      <c r="G3" s="256"/>
      <c r="H3" s="256"/>
      <c r="I3" s="256"/>
      <c r="J3" s="256"/>
      <c r="K3" s="256"/>
      <c r="L3" s="256"/>
      <c r="M3" s="256"/>
      <c r="N3" s="319"/>
      <c r="O3" s="319"/>
      <c r="P3" s="256"/>
      <c r="Q3" s="319"/>
      <c r="R3" s="319"/>
      <c r="S3" s="256"/>
      <c r="T3" s="330"/>
      <c r="U3" s="254"/>
      <c r="V3" s="254"/>
    </row>
    <row r="4" spans="1:46" ht="15.75" x14ac:dyDescent="0.2">
      <c r="B4" s="1381">
        <v>2019</v>
      </c>
      <c r="C4" s="1382"/>
      <c r="D4" s="1382"/>
      <c r="E4" s="1382"/>
      <c r="F4" s="1382"/>
      <c r="G4" s="1382"/>
      <c r="H4" s="1382"/>
      <c r="I4" s="1382"/>
      <c r="J4" s="1382"/>
      <c r="K4" s="1382"/>
      <c r="L4" s="1382"/>
      <c r="M4" s="1382"/>
      <c r="N4" s="1382"/>
      <c r="O4" s="1382"/>
      <c r="P4" s="1382"/>
      <c r="Q4" s="1382"/>
      <c r="R4" s="1382"/>
      <c r="S4" s="1382"/>
      <c r="T4" s="1382"/>
      <c r="U4" s="1382"/>
      <c r="V4" s="1383"/>
      <c r="Y4" s="1381">
        <v>2018</v>
      </c>
      <c r="Z4" s="1382"/>
      <c r="AA4" s="1382"/>
      <c r="AB4" s="1382"/>
      <c r="AC4" s="1382"/>
      <c r="AD4" s="1382"/>
      <c r="AE4" s="1382"/>
      <c r="AF4" s="1382"/>
      <c r="AG4" s="1382"/>
      <c r="AH4" s="1382"/>
      <c r="AI4" s="1382"/>
      <c r="AJ4" s="1382"/>
      <c r="AK4" s="1382"/>
      <c r="AL4" s="1382"/>
      <c r="AM4" s="1382"/>
      <c r="AN4" s="1382"/>
      <c r="AO4" s="1382"/>
      <c r="AP4" s="1382"/>
      <c r="AQ4" s="1382"/>
      <c r="AR4" s="1382"/>
      <c r="AS4" s="1383"/>
    </row>
    <row r="5" spans="1:46" ht="13.5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43"/>
      <c r="U5" s="44"/>
      <c r="V5" s="44"/>
    </row>
    <row r="6" spans="1:46" x14ac:dyDescent="0.2">
      <c r="B6" s="1413" t="s">
        <v>163</v>
      </c>
      <c r="C6" s="1416" t="s">
        <v>49</v>
      </c>
      <c r="D6" s="1417"/>
      <c r="E6" s="1364" t="s">
        <v>174</v>
      </c>
      <c r="F6" s="1264" t="s">
        <v>184</v>
      </c>
      <c r="G6" s="1265" t="s">
        <v>176</v>
      </c>
      <c r="H6" s="1265" t="s">
        <v>177</v>
      </c>
      <c r="I6" s="1265" t="s">
        <v>178</v>
      </c>
      <c r="J6" s="1265" t="s">
        <v>185</v>
      </c>
      <c r="K6" s="1265" t="s">
        <v>161</v>
      </c>
      <c r="L6" s="1265"/>
      <c r="M6" s="1265"/>
      <c r="N6" s="1265" t="s">
        <v>183</v>
      </c>
      <c r="O6" s="1265"/>
      <c r="P6" s="1342" t="s">
        <v>155</v>
      </c>
      <c r="Q6" s="1421" t="s">
        <v>175</v>
      </c>
      <c r="R6" s="1422"/>
      <c r="S6" s="1408" t="s">
        <v>182</v>
      </c>
      <c r="T6" s="1398" t="s">
        <v>164</v>
      </c>
      <c r="U6" s="1399"/>
      <c r="V6" s="1400" t="s">
        <v>312</v>
      </c>
      <c r="Y6" s="1402" t="s">
        <v>163</v>
      </c>
      <c r="Z6" s="1360" t="s">
        <v>49</v>
      </c>
      <c r="AA6" s="1405"/>
      <c r="AB6" s="1406" t="s">
        <v>174</v>
      </c>
      <c r="AC6" s="1395" t="s">
        <v>184</v>
      </c>
      <c r="AD6" s="1384" t="s">
        <v>176</v>
      </c>
      <c r="AE6" s="1384" t="s">
        <v>177</v>
      </c>
      <c r="AF6" s="1384" t="s">
        <v>178</v>
      </c>
      <c r="AG6" s="1384" t="s">
        <v>185</v>
      </c>
      <c r="AH6" s="1384" t="s">
        <v>161</v>
      </c>
      <c r="AI6" s="1384"/>
      <c r="AJ6" s="1384"/>
      <c r="AK6" s="1384" t="s">
        <v>183</v>
      </c>
      <c r="AL6" s="1384"/>
      <c r="AM6" s="1385" t="s">
        <v>155</v>
      </c>
      <c r="AN6" s="1387" t="s">
        <v>175</v>
      </c>
      <c r="AO6" s="1388"/>
      <c r="AP6" s="1389" t="s">
        <v>182</v>
      </c>
      <c r="AQ6" s="1391" t="s">
        <v>164</v>
      </c>
      <c r="AR6" s="1392"/>
      <c r="AS6" s="1393" t="s">
        <v>319</v>
      </c>
    </row>
    <row r="7" spans="1:46" x14ac:dyDescent="0.2">
      <c r="B7" s="1414"/>
      <c r="C7" s="373" t="s">
        <v>172</v>
      </c>
      <c r="D7" s="374" t="s">
        <v>154</v>
      </c>
      <c r="E7" s="1365"/>
      <c r="F7" s="1418"/>
      <c r="G7" s="1419"/>
      <c r="H7" s="1419"/>
      <c r="I7" s="1419"/>
      <c r="J7" s="1419"/>
      <c r="K7" s="619" t="s">
        <v>179</v>
      </c>
      <c r="L7" s="619" t="s">
        <v>180</v>
      </c>
      <c r="M7" s="369" t="s">
        <v>181</v>
      </c>
      <c r="N7" s="413" t="s">
        <v>172</v>
      </c>
      <c r="O7" s="595" t="s">
        <v>154</v>
      </c>
      <c r="P7" s="1420"/>
      <c r="Q7" s="336" t="s">
        <v>172</v>
      </c>
      <c r="R7" s="337" t="s">
        <v>154</v>
      </c>
      <c r="S7" s="1409"/>
      <c r="T7" s="453" t="s">
        <v>173</v>
      </c>
      <c r="U7" s="370" t="s">
        <v>154</v>
      </c>
      <c r="V7" s="1401"/>
      <c r="Y7" s="1403"/>
      <c r="Z7" s="620" t="s">
        <v>172</v>
      </c>
      <c r="AA7" s="621" t="s">
        <v>154</v>
      </c>
      <c r="AB7" s="1407"/>
      <c r="AC7" s="1396"/>
      <c r="AD7" s="1397"/>
      <c r="AE7" s="1397"/>
      <c r="AF7" s="1397"/>
      <c r="AG7" s="1397"/>
      <c r="AH7" s="631" t="s">
        <v>179</v>
      </c>
      <c r="AI7" s="631" t="s">
        <v>180</v>
      </c>
      <c r="AJ7" s="631" t="s">
        <v>181</v>
      </c>
      <c r="AK7" s="631" t="s">
        <v>172</v>
      </c>
      <c r="AL7" s="631" t="s">
        <v>154</v>
      </c>
      <c r="AM7" s="1386"/>
      <c r="AN7" s="632" t="s">
        <v>172</v>
      </c>
      <c r="AO7" s="633" t="s">
        <v>154</v>
      </c>
      <c r="AP7" s="1390"/>
      <c r="AQ7" s="634" t="s">
        <v>173</v>
      </c>
      <c r="AR7" s="635" t="s">
        <v>154</v>
      </c>
      <c r="AS7" s="1394"/>
    </row>
    <row r="8" spans="1:46" ht="13.5" thickBot="1" x14ac:dyDescent="0.25">
      <c r="B8" s="1415"/>
      <c r="C8" s="384" t="s">
        <v>82</v>
      </c>
      <c r="D8" s="385" t="s">
        <v>165</v>
      </c>
      <c r="E8" s="494" t="s">
        <v>166</v>
      </c>
      <c r="F8" s="462" t="s">
        <v>87</v>
      </c>
      <c r="G8" s="406" t="s">
        <v>79</v>
      </c>
      <c r="H8" s="406" t="s">
        <v>80</v>
      </c>
      <c r="I8" s="406" t="s">
        <v>153</v>
      </c>
      <c r="J8" s="406" t="s">
        <v>160</v>
      </c>
      <c r="K8" s="406" t="s">
        <v>162</v>
      </c>
      <c r="L8" s="406" t="s">
        <v>83</v>
      </c>
      <c r="M8" s="406" t="s">
        <v>186</v>
      </c>
      <c r="N8" s="414" t="s">
        <v>187</v>
      </c>
      <c r="O8" s="406" t="s">
        <v>81</v>
      </c>
      <c r="P8" s="415" t="s">
        <v>188</v>
      </c>
      <c r="Q8" s="338" t="s">
        <v>85</v>
      </c>
      <c r="R8" s="320" t="s">
        <v>189</v>
      </c>
      <c r="S8" s="501" t="s">
        <v>190</v>
      </c>
      <c r="T8" s="488" t="s">
        <v>191</v>
      </c>
      <c r="U8" s="489" t="s">
        <v>192</v>
      </c>
      <c r="V8" s="493" t="s">
        <v>194</v>
      </c>
      <c r="Y8" s="1404"/>
      <c r="Z8" s="636" t="s">
        <v>82</v>
      </c>
      <c r="AA8" s="637" t="s">
        <v>165</v>
      </c>
      <c r="AB8" s="638" t="s">
        <v>166</v>
      </c>
      <c r="AC8" s="636" t="s">
        <v>87</v>
      </c>
      <c r="AD8" s="637" t="s">
        <v>79</v>
      </c>
      <c r="AE8" s="637" t="s">
        <v>80</v>
      </c>
      <c r="AF8" s="637" t="s">
        <v>153</v>
      </c>
      <c r="AG8" s="637" t="s">
        <v>160</v>
      </c>
      <c r="AH8" s="637" t="s">
        <v>162</v>
      </c>
      <c r="AI8" s="637" t="s">
        <v>83</v>
      </c>
      <c r="AJ8" s="637" t="s">
        <v>186</v>
      </c>
      <c r="AK8" s="637" t="s">
        <v>187</v>
      </c>
      <c r="AL8" s="637" t="s">
        <v>81</v>
      </c>
      <c r="AM8" s="639" t="s">
        <v>188</v>
      </c>
      <c r="AN8" s="640" t="s">
        <v>85</v>
      </c>
      <c r="AO8" s="637" t="s">
        <v>189</v>
      </c>
      <c r="AP8" s="638" t="s">
        <v>190</v>
      </c>
      <c r="AQ8" s="636" t="s">
        <v>191</v>
      </c>
      <c r="AR8" s="637" t="s">
        <v>192</v>
      </c>
      <c r="AS8" s="641" t="s">
        <v>194</v>
      </c>
    </row>
    <row r="9" spans="1:46" ht="27.75" thickBot="1" x14ac:dyDescent="0.25">
      <c r="A9" s="800">
        <v>1</v>
      </c>
      <c r="B9" s="504" t="s">
        <v>294</v>
      </c>
      <c r="C9" s="495">
        <v>241</v>
      </c>
      <c r="D9" s="496">
        <v>6</v>
      </c>
      <c r="E9" s="470">
        <f>SUM(C9:D9)</f>
        <v>247</v>
      </c>
      <c r="F9" s="497">
        <v>2</v>
      </c>
      <c r="G9" s="498">
        <v>0</v>
      </c>
      <c r="H9" s="498">
        <v>0</v>
      </c>
      <c r="I9" s="498">
        <v>0</v>
      </c>
      <c r="J9" s="498">
        <v>0</v>
      </c>
      <c r="K9" s="498">
        <v>116</v>
      </c>
      <c r="L9" s="498">
        <v>36</v>
      </c>
      <c r="M9" s="498">
        <v>16</v>
      </c>
      <c r="N9" s="499">
        <f>SUM(F9:M9)</f>
        <v>170</v>
      </c>
      <c r="O9" s="368">
        <v>0</v>
      </c>
      <c r="P9" s="500">
        <f>SUM(N9:O9)</f>
        <v>170</v>
      </c>
      <c r="Q9" s="339">
        <v>5</v>
      </c>
      <c r="R9" s="322">
        <v>6</v>
      </c>
      <c r="S9" s="502">
        <f>SUM(Q9:R9)</f>
        <v>11</v>
      </c>
      <c r="T9" s="503">
        <f t="shared" ref="T9:U11" si="0">+C9-N9-Q9</f>
        <v>66</v>
      </c>
      <c r="U9" s="371">
        <f t="shared" si="0"/>
        <v>0</v>
      </c>
      <c r="V9" s="372">
        <f>SUM(T9,U9)</f>
        <v>66</v>
      </c>
      <c r="X9" s="799">
        <v>1</v>
      </c>
      <c r="Y9" s="642" t="s">
        <v>294</v>
      </c>
      <c r="Z9" s="643">
        <v>232</v>
      </c>
      <c r="AA9" s="274">
        <v>3</v>
      </c>
      <c r="AB9" s="644">
        <f>SUM(Z9:AA9)</f>
        <v>235</v>
      </c>
      <c r="AC9" s="645">
        <v>0</v>
      </c>
      <c r="AD9" s="646">
        <v>0</v>
      </c>
      <c r="AE9" s="646">
        <v>0</v>
      </c>
      <c r="AF9" s="646">
        <v>0</v>
      </c>
      <c r="AG9" s="646">
        <v>9</v>
      </c>
      <c r="AH9" s="646">
        <v>108</v>
      </c>
      <c r="AI9" s="646">
        <v>53</v>
      </c>
      <c r="AJ9" s="646">
        <v>2</v>
      </c>
      <c r="AK9" s="647">
        <f t="shared" ref="AK9:AK15" si="1">SUM(AC9:AJ9)</f>
        <v>172</v>
      </c>
      <c r="AL9" s="647">
        <v>0</v>
      </c>
      <c r="AM9" s="648">
        <f>SUM(AK9:AL9)</f>
        <v>172</v>
      </c>
      <c r="AN9" s="649">
        <v>0</v>
      </c>
      <c r="AO9" s="650">
        <v>4</v>
      </c>
      <c r="AP9" s="651">
        <f>SUM(AN9:AO9)</f>
        <v>4</v>
      </c>
      <c r="AQ9" s="652">
        <f t="shared" ref="AQ9:AR11" si="2">+Z9-AK9-AN9</f>
        <v>60</v>
      </c>
      <c r="AR9" s="653">
        <f t="shared" si="2"/>
        <v>-1</v>
      </c>
      <c r="AS9" s="654">
        <f>+AQ9+AR9</f>
        <v>59</v>
      </c>
      <c r="AT9" s="791">
        <f>+N9/AK9-1</f>
        <v>-1.1627906976744207E-2</v>
      </c>
    </row>
    <row r="10" spans="1:46" ht="27.75" thickBot="1" x14ac:dyDescent="0.25">
      <c r="A10" s="800">
        <v>2</v>
      </c>
      <c r="B10" s="504" t="s">
        <v>291</v>
      </c>
      <c r="C10" s="495">
        <v>1674</v>
      </c>
      <c r="D10" s="496">
        <v>11</v>
      </c>
      <c r="E10" s="470">
        <f>SUM(C10:D10)</f>
        <v>1685</v>
      </c>
      <c r="F10" s="497">
        <v>0</v>
      </c>
      <c r="G10" s="498">
        <v>0</v>
      </c>
      <c r="H10" s="498">
        <v>0</v>
      </c>
      <c r="I10" s="498">
        <v>0</v>
      </c>
      <c r="J10" s="498">
        <v>1</v>
      </c>
      <c r="K10" s="498">
        <v>534</v>
      </c>
      <c r="L10" s="498">
        <v>68</v>
      </c>
      <c r="M10" s="498">
        <v>42</v>
      </c>
      <c r="N10" s="499">
        <f>SUM(F10:M10)</f>
        <v>645</v>
      </c>
      <c r="O10" s="368">
        <v>0</v>
      </c>
      <c r="P10" s="500">
        <f>SUM(N10:O10)</f>
        <v>645</v>
      </c>
      <c r="Q10" s="339">
        <v>2</v>
      </c>
      <c r="R10" s="322">
        <v>0</v>
      </c>
      <c r="S10" s="502">
        <f>SUM(Q10:R10)</f>
        <v>2</v>
      </c>
      <c r="T10" s="503">
        <f t="shared" si="0"/>
        <v>1027</v>
      </c>
      <c r="U10" s="371">
        <f t="shared" si="0"/>
        <v>11</v>
      </c>
      <c r="V10" s="372">
        <f>SUM(T10,U10)</f>
        <v>1038</v>
      </c>
      <c r="X10" s="799">
        <v>2</v>
      </c>
      <c r="Y10" s="642" t="s">
        <v>291</v>
      </c>
      <c r="Z10" s="655">
        <v>1602</v>
      </c>
      <c r="AA10" s="276">
        <v>5</v>
      </c>
      <c r="AB10" s="644">
        <f>SUM(Z10:AA10)</f>
        <v>1607</v>
      </c>
      <c r="AC10" s="656">
        <v>0</v>
      </c>
      <c r="AD10" s="657">
        <v>0</v>
      </c>
      <c r="AE10" s="657">
        <v>0</v>
      </c>
      <c r="AF10" s="657">
        <v>0</v>
      </c>
      <c r="AG10" s="657">
        <v>1</v>
      </c>
      <c r="AH10" s="657">
        <v>351</v>
      </c>
      <c r="AI10" s="657">
        <v>49</v>
      </c>
      <c r="AJ10" s="657">
        <v>16</v>
      </c>
      <c r="AK10" s="647">
        <f t="shared" si="1"/>
        <v>417</v>
      </c>
      <c r="AL10" s="658">
        <v>0</v>
      </c>
      <c r="AM10" s="648">
        <f>SUM(AK10:AL10)</f>
        <v>417</v>
      </c>
      <c r="AN10" s="659">
        <v>0</v>
      </c>
      <c r="AO10" s="660">
        <v>0</v>
      </c>
      <c r="AP10" s="651">
        <f>SUM(AN10:AO10)</f>
        <v>0</v>
      </c>
      <c r="AQ10" s="652">
        <f t="shared" si="2"/>
        <v>1185</v>
      </c>
      <c r="AR10" s="653">
        <f t="shared" si="2"/>
        <v>5</v>
      </c>
      <c r="AS10" s="654">
        <f>+AQ10+AR10</f>
        <v>1190</v>
      </c>
      <c r="AT10" s="791">
        <f>+N10/AK10-1</f>
        <v>0.54676258992805749</v>
      </c>
    </row>
    <row r="11" spans="1:46" ht="27" x14ac:dyDescent="0.2">
      <c r="A11" s="800">
        <v>3</v>
      </c>
      <c r="B11" s="504" t="s">
        <v>249</v>
      </c>
      <c r="C11" s="495">
        <v>857</v>
      </c>
      <c r="D11" s="496">
        <v>20</v>
      </c>
      <c r="E11" s="470">
        <f>SUM(C11:D11)</f>
        <v>877</v>
      </c>
      <c r="F11" s="497">
        <v>0</v>
      </c>
      <c r="G11" s="498">
        <v>0</v>
      </c>
      <c r="H11" s="498">
        <v>0</v>
      </c>
      <c r="I11" s="498">
        <v>0</v>
      </c>
      <c r="J11" s="498">
        <v>26</v>
      </c>
      <c r="K11" s="498">
        <v>251</v>
      </c>
      <c r="L11" s="498">
        <v>39</v>
      </c>
      <c r="M11" s="498">
        <v>51</v>
      </c>
      <c r="N11" s="499">
        <f>SUM(F11:M11)</f>
        <v>367</v>
      </c>
      <c r="O11" s="368">
        <v>0</v>
      </c>
      <c r="P11" s="500">
        <f>SUM(N11:O11)</f>
        <v>367</v>
      </c>
      <c r="Q11" s="339">
        <v>1</v>
      </c>
      <c r="R11" s="322">
        <v>0</v>
      </c>
      <c r="S11" s="502">
        <f>SUM(Q11:R11)</f>
        <v>1</v>
      </c>
      <c r="T11" s="503">
        <f t="shared" si="0"/>
        <v>489</v>
      </c>
      <c r="U11" s="371">
        <f t="shared" si="0"/>
        <v>20</v>
      </c>
      <c r="V11" s="372">
        <f>SUM(T11,U11)</f>
        <v>509</v>
      </c>
      <c r="X11" s="799">
        <v>3</v>
      </c>
      <c r="Y11" s="661" t="s">
        <v>249</v>
      </c>
      <c r="Z11" s="655">
        <v>691</v>
      </c>
      <c r="AA11" s="276">
        <v>15</v>
      </c>
      <c r="AB11" s="662">
        <f>SUM(Z11:AA11)</f>
        <v>706</v>
      </c>
      <c r="AC11" s="656">
        <v>1</v>
      </c>
      <c r="AD11" s="657">
        <v>0</v>
      </c>
      <c r="AE11" s="657">
        <v>0</v>
      </c>
      <c r="AF11" s="657">
        <v>0</v>
      </c>
      <c r="AG11" s="657">
        <v>18</v>
      </c>
      <c r="AH11" s="657">
        <v>161</v>
      </c>
      <c r="AI11" s="657">
        <v>22</v>
      </c>
      <c r="AJ11" s="657">
        <v>26</v>
      </c>
      <c r="AK11" s="658">
        <f t="shared" si="1"/>
        <v>228</v>
      </c>
      <c r="AL11" s="658">
        <v>0</v>
      </c>
      <c r="AM11" s="663">
        <f>SUM(AK11:AL11)</f>
        <v>228</v>
      </c>
      <c r="AN11" s="659">
        <v>0</v>
      </c>
      <c r="AO11" s="660">
        <v>0</v>
      </c>
      <c r="AP11" s="664">
        <f>SUM(AN11:AO11)</f>
        <v>0</v>
      </c>
      <c r="AQ11" s="665">
        <f t="shared" si="2"/>
        <v>463</v>
      </c>
      <c r="AR11" s="666">
        <f t="shared" si="2"/>
        <v>15</v>
      </c>
      <c r="AS11" s="667">
        <f>+AQ11+AR11</f>
        <v>478</v>
      </c>
      <c r="AT11" s="791">
        <f>+N11/AK11-1</f>
        <v>0.60964912280701755</v>
      </c>
    </row>
    <row r="12" spans="1:46" ht="27.75" thickBot="1" x14ac:dyDescent="0.25">
      <c r="A12" s="800">
        <v>4</v>
      </c>
      <c r="B12" s="505" t="s">
        <v>256</v>
      </c>
      <c r="C12" s="451">
        <v>142</v>
      </c>
      <c r="D12" s="437">
        <v>13</v>
      </c>
      <c r="E12" s="430">
        <f>SUM(C12:D12)</f>
        <v>155</v>
      </c>
      <c r="F12" s="442">
        <v>1</v>
      </c>
      <c r="G12" s="443">
        <v>2</v>
      </c>
      <c r="H12" s="443">
        <v>0</v>
      </c>
      <c r="I12" s="443">
        <v>0</v>
      </c>
      <c r="J12" s="443">
        <v>3</v>
      </c>
      <c r="K12" s="443">
        <v>48</v>
      </c>
      <c r="L12" s="443">
        <v>13</v>
      </c>
      <c r="M12" s="444">
        <v>19</v>
      </c>
      <c r="N12" s="510">
        <f>SUM(F12:M12)</f>
        <v>86</v>
      </c>
      <c r="O12" s="508">
        <v>0</v>
      </c>
      <c r="P12" s="510">
        <f>SUM(N12:O12)</f>
        <v>86</v>
      </c>
      <c r="Q12" s="325">
        <v>1</v>
      </c>
      <c r="R12" s="331">
        <v>0</v>
      </c>
      <c r="S12" s="511">
        <f>SUM(Q12:R12)</f>
        <v>1</v>
      </c>
      <c r="T12" s="454">
        <f>+C12-N12-Q12</f>
        <v>55</v>
      </c>
      <c r="U12" s="455">
        <f>+D12-O12-R12</f>
        <v>13</v>
      </c>
      <c r="V12" s="512">
        <f>+T12+U12</f>
        <v>68</v>
      </c>
      <c r="X12" s="799">
        <v>4</v>
      </c>
      <c r="Y12" s="668" t="s">
        <v>256</v>
      </c>
      <c r="Z12" s="669">
        <v>169</v>
      </c>
      <c r="AA12" s="670">
        <v>11</v>
      </c>
      <c r="AB12" s="671">
        <f>SUM(Z12:AA12)</f>
        <v>180</v>
      </c>
      <c r="AC12" s="672">
        <v>2</v>
      </c>
      <c r="AD12" s="673">
        <v>1</v>
      </c>
      <c r="AE12" s="673">
        <v>0</v>
      </c>
      <c r="AF12" s="673">
        <v>0</v>
      </c>
      <c r="AG12" s="673">
        <v>2</v>
      </c>
      <c r="AH12" s="673">
        <v>24</v>
      </c>
      <c r="AI12" s="673">
        <v>8</v>
      </c>
      <c r="AJ12" s="673">
        <v>9</v>
      </c>
      <c r="AK12" s="674">
        <f t="shared" si="1"/>
        <v>46</v>
      </c>
      <c r="AL12" s="674">
        <v>0</v>
      </c>
      <c r="AM12" s="675">
        <f>SUM(AK12:AL12)</f>
        <v>46</v>
      </c>
      <c r="AN12" s="676">
        <v>4</v>
      </c>
      <c r="AO12" s="677">
        <v>0</v>
      </c>
      <c r="AP12" s="678">
        <f>SUM(AN12:AO12)</f>
        <v>4</v>
      </c>
      <c r="AQ12" s="679">
        <f>+Z12-AK12-AN12</f>
        <v>119</v>
      </c>
      <c r="AR12" s="680">
        <f>+AA12-AL12-AO12</f>
        <v>11</v>
      </c>
      <c r="AS12" s="681">
        <f>+AQ12+AR12</f>
        <v>130</v>
      </c>
      <c r="AT12" s="791">
        <f t="shared" ref="AT12:AT24" si="3">+N12/AK12-1</f>
        <v>0.86956521739130443</v>
      </c>
    </row>
    <row r="13" spans="1:46" ht="27" x14ac:dyDescent="0.2">
      <c r="A13" s="800">
        <v>5</v>
      </c>
      <c r="B13" s="513" t="s">
        <v>310</v>
      </c>
      <c r="C13" s="451">
        <v>546</v>
      </c>
      <c r="D13" s="437">
        <v>13</v>
      </c>
      <c r="E13" s="430">
        <f>SUM(C13:D13)</f>
        <v>559</v>
      </c>
      <c r="F13" s="442">
        <v>19</v>
      </c>
      <c r="G13" s="443">
        <v>9</v>
      </c>
      <c r="H13" s="443">
        <v>0</v>
      </c>
      <c r="I13" s="443">
        <v>0</v>
      </c>
      <c r="J13" s="443">
        <v>5</v>
      </c>
      <c r="K13" s="443">
        <v>27</v>
      </c>
      <c r="L13" s="443">
        <v>7</v>
      </c>
      <c r="M13" s="444">
        <v>7</v>
      </c>
      <c r="N13" s="510">
        <f>SUM(F13:M13)</f>
        <v>74</v>
      </c>
      <c r="O13" s="508">
        <v>2</v>
      </c>
      <c r="P13" s="510">
        <f>SUM(N13:O13)</f>
        <v>76</v>
      </c>
      <c r="Q13" s="325">
        <v>20</v>
      </c>
      <c r="R13" s="331">
        <v>5</v>
      </c>
      <c r="S13" s="511">
        <f>SUM(Q13:R13)</f>
        <v>25</v>
      </c>
      <c r="T13" s="454">
        <f>+C13-N13-Q13</f>
        <v>452</v>
      </c>
      <c r="U13" s="515">
        <f>+D13-O13-R13</f>
        <v>6</v>
      </c>
      <c r="V13" s="512">
        <f>E13-P13-S13</f>
        <v>458</v>
      </c>
      <c r="X13" s="799">
        <v>5</v>
      </c>
      <c r="Y13" s="682" t="s">
        <v>320</v>
      </c>
      <c r="Z13" s="281">
        <v>694</v>
      </c>
      <c r="AA13" s="281">
        <v>7</v>
      </c>
      <c r="AB13" s="281">
        <f>SUM(Z13:AA13)</f>
        <v>701</v>
      </c>
      <c r="AC13" s="683">
        <v>9</v>
      </c>
      <c r="AD13" s="683">
        <v>3</v>
      </c>
      <c r="AE13" s="683">
        <v>0</v>
      </c>
      <c r="AF13" s="683">
        <v>0</v>
      </c>
      <c r="AG13" s="683">
        <v>4</v>
      </c>
      <c r="AH13" s="683">
        <v>12</v>
      </c>
      <c r="AI13" s="683">
        <v>3</v>
      </c>
      <c r="AJ13" s="683">
        <v>2</v>
      </c>
      <c r="AK13" s="281">
        <f t="shared" si="1"/>
        <v>33</v>
      </c>
      <c r="AL13" s="281">
        <v>0</v>
      </c>
      <c r="AM13" s="281">
        <f>SUM(AK13:AL13)</f>
        <v>33</v>
      </c>
      <c r="AN13" s="281">
        <v>46</v>
      </c>
      <c r="AO13" s="281">
        <v>16</v>
      </c>
      <c r="AP13" s="281">
        <f>SUM(AN13:AO13)</f>
        <v>62</v>
      </c>
      <c r="AQ13" s="281">
        <f>+Z13-AK13-AN13</f>
        <v>615</v>
      </c>
      <c r="AR13" s="281">
        <f>+AA13-AL13-AO13</f>
        <v>-9</v>
      </c>
      <c r="AS13" s="281">
        <f>AB13-AM13-AP13</f>
        <v>606</v>
      </c>
      <c r="AT13" s="791">
        <f t="shared" si="3"/>
        <v>1.2424242424242422</v>
      </c>
    </row>
    <row r="14" spans="1:46" ht="13.5" x14ac:dyDescent="0.2">
      <c r="A14" s="800">
        <v>6</v>
      </c>
      <c r="B14" s="519" t="s">
        <v>203</v>
      </c>
      <c r="C14" s="521">
        <v>1026</v>
      </c>
      <c r="D14" s="522">
        <v>523</v>
      </c>
      <c r="E14" s="481">
        <f t="shared" ref="E14:E22" si="4">SUM(C14:D14)</f>
        <v>1549</v>
      </c>
      <c r="F14" s="525">
        <v>9</v>
      </c>
      <c r="G14" s="473">
        <v>333</v>
      </c>
      <c r="H14" s="473">
        <v>0</v>
      </c>
      <c r="I14" s="473">
        <v>0</v>
      </c>
      <c r="J14" s="473">
        <v>4</v>
      </c>
      <c r="K14" s="473">
        <v>1</v>
      </c>
      <c r="L14" s="473">
        <v>1</v>
      </c>
      <c r="M14" s="526">
        <v>0</v>
      </c>
      <c r="N14" s="530">
        <f t="shared" ref="N14:N22" si="5">SUM(F14:M14)</f>
        <v>348</v>
      </c>
      <c r="O14" s="527">
        <v>1</v>
      </c>
      <c r="P14" s="530">
        <f t="shared" ref="P14:P22" si="6">SUM(N14:O14)</f>
        <v>349</v>
      </c>
      <c r="Q14" s="516">
        <v>400</v>
      </c>
      <c r="R14" s="517">
        <v>515</v>
      </c>
      <c r="S14" s="533">
        <f t="shared" ref="S14:S22" si="7">SUM(Q14:R14)</f>
        <v>915</v>
      </c>
      <c r="T14" s="535">
        <f t="shared" ref="T14:U28" si="8">+C14-N14-Q14</f>
        <v>278</v>
      </c>
      <c r="U14" s="536">
        <f>D14-O14-R14</f>
        <v>7</v>
      </c>
      <c r="V14" s="537">
        <f t="shared" ref="V14:V24" si="9">+T14+U14</f>
        <v>285</v>
      </c>
      <c r="X14" s="799">
        <v>6</v>
      </c>
      <c r="Y14" s="684" t="s">
        <v>203</v>
      </c>
      <c r="Z14" s="273">
        <v>548</v>
      </c>
      <c r="AA14" s="274">
        <v>852</v>
      </c>
      <c r="AB14" s="644">
        <f t="shared" ref="AB14:AB21" si="10">SUM(Z14:AA14)</f>
        <v>1400</v>
      </c>
      <c r="AC14" s="685">
        <v>41</v>
      </c>
      <c r="AD14" s="685">
        <v>125</v>
      </c>
      <c r="AE14" s="686">
        <v>1</v>
      </c>
      <c r="AF14" s="687">
        <v>0</v>
      </c>
      <c r="AG14" s="686">
        <v>2</v>
      </c>
      <c r="AH14" s="687">
        <v>7</v>
      </c>
      <c r="AI14" s="686">
        <v>0</v>
      </c>
      <c r="AJ14" s="688">
        <v>0</v>
      </c>
      <c r="AK14" s="685">
        <f t="shared" si="1"/>
        <v>176</v>
      </c>
      <c r="AL14" s="689">
        <v>287</v>
      </c>
      <c r="AM14" s="648">
        <f t="shared" ref="AM14:AM20" si="11">SUM(AK14:AL14)</f>
        <v>463</v>
      </c>
      <c r="AN14" s="649">
        <v>0</v>
      </c>
      <c r="AO14" s="650">
        <v>525</v>
      </c>
      <c r="AP14" s="651">
        <f t="shared" ref="AP14:AP20" si="12">SUM(AN14:AO14)</f>
        <v>525</v>
      </c>
      <c r="AQ14" s="652">
        <f t="shared" ref="AQ14:AR21" si="13">+Z14-AK14-AN14</f>
        <v>372</v>
      </c>
      <c r="AR14" s="653">
        <f t="shared" si="13"/>
        <v>40</v>
      </c>
      <c r="AS14" s="654">
        <f t="shared" ref="AS14:AS27" si="14">+AQ14+AR14</f>
        <v>412</v>
      </c>
      <c r="AT14" s="791">
        <f t="shared" si="3"/>
        <v>0.97727272727272729</v>
      </c>
    </row>
    <row r="15" spans="1:46" ht="13.5" x14ac:dyDescent="0.2">
      <c r="A15" s="800">
        <v>7</v>
      </c>
      <c r="B15" s="505" t="s">
        <v>293</v>
      </c>
      <c r="C15" s="451">
        <v>229</v>
      </c>
      <c r="D15" s="437">
        <v>36</v>
      </c>
      <c r="E15" s="430">
        <f t="shared" si="4"/>
        <v>265</v>
      </c>
      <c r="F15" s="442">
        <v>195</v>
      </c>
      <c r="G15" s="443">
        <v>24</v>
      </c>
      <c r="H15" s="443">
        <v>0</v>
      </c>
      <c r="I15" s="443">
        <v>0</v>
      </c>
      <c r="J15" s="443">
        <v>0</v>
      </c>
      <c r="K15" s="443">
        <v>5</v>
      </c>
      <c r="L15" s="443">
        <v>1</v>
      </c>
      <c r="M15" s="444">
        <v>0</v>
      </c>
      <c r="N15" s="510">
        <f t="shared" si="5"/>
        <v>225</v>
      </c>
      <c r="O15" s="508">
        <v>1</v>
      </c>
      <c r="P15" s="510">
        <f t="shared" si="6"/>
        <v>226</v>
      </c>
      <c r="Q15" s="325">
        <v>3</v>
      </c>
      <c r="R15" s="331">
        <v>10</v>
      </c>
      <c r="S15" s="511">
        <f t="shared" si="7"/>
        <v>13</v>
      </c>
      <c r="T15" s="454">
        <f t="shared" si="8"/>
        <v>1</v>
      </c>
      <c r="U15" s="455">
        <f t="shared" si="8"/>
        <v>25</v>
      </c>
      <c r="V15" s="512">
        <f t="shared" si="9"/>
        <v>26</v>
      </c>
      <c r="X15" s="799">
        <v>7</v>
      </c>
      <c r="Y15" s="684" t="s">
        <v>293</v>
      </c>
      <c r="Z15" s="690">
        <v>258</v>
      </c>
      <c r="AA15" s="276">
        <v>3</v>
      </c>
      <c r="AB15" s="644">
        <f t="shared" si="10"/>
        <v>261</v>
      </c>
      <c r="AC15" s="685">
        <v>72</v>
      </c>
      <c r="AD15" s="685">
        <v>82</v>
      </c>
      <c r="AE15" s="686">
        <v>2</v>
      </c>
      <c r="AF15" s="687">
        <v>0</v>
      </c>
      <c r="AG15" s="686">
        <v>0</v>
      </c>
      <c r="AH15" s="687">
        <v>0</v>
      </c>
      <c r="AI15" s="686">
        <v>0</v>
      </c>
      <c r="AJ15" s="688">
        <v>0</v>
      </c>
      <c r="AK15" s="685">
        <f t="shared" si="1"/>
        <v>156</v>
      </c>
      <c r="AL15" s="647">
        <v>0</v>
      </c>
      <c r="AM15" s="648">
        <f t="shared" si="11"/>
        <v>156</v>
      </c>
      <c r="AN15" s="649">
        <v>2</v>
      </c>
      <c r="AO15" s="650">
        <v>0</v>
      </c>
      <c r="AP15" s="651">
        <f t="shared" si="12"/>
        <v>2</v>
      </c>
      <c r="AQ15" s="652">
        <f t="shared" si="13"/>
        <v>100</v>
      </c>
      <c r="AR15" s="653">
        <f t="shared" si="13"/>
        <v>3</v>
      </c>
      <c r="AS15" s="654">
        <f t="shared" si="14"/>
        <v>103</v>
      </c>
      <c r="AT15" s="791">
        <f t="shared" si="3"/>
        <v>0.44230769230769229</v>
      </c>
    </row>
    <row r="16" spans="1:46" ht="13.5" x14ac:dyDescent="0.2">
      <c r="A16" s="800">
        <v>8</v>
      </c>
      <c r="B16" s="505" t="s">
        <v>198</v>
      </c>
      <c r="C16" s="451">
        <v>621</v>
      </c>
      <c r="D16" s="437">
        <v>284</v>
      </c>
      <c r="E16" s="430">
        <f t="shared" si="4"/>
        <v>905</v>
      </c>
      <c r="F16" s="442">
        <v>31</v>
      </c>
      <c r="G16" s="443">
        <v>27</v>
      </c>
      <c r="H16" s="443">
        <v>0</v>
      </c>
      <c r="I16" s="443">
        <v>0</v>
      </c>
      <c r="J16" s="443">
        <v>24</v>
      </c>
      <c r="K16" s="443">
        <v>6</v>
      </c>
      <c r="L16" s="443">
        <v>1</v>
      </c>
      <c r="M16" s="444">
        <v>0</v>
      </c>
      <c r="N16" s="510">
        <f t="shared" si="5"/>
        <v>89</v>
      </c>
      <c r="O16" s="508">
        <v>10</v>
      </c>
      <c r="P16" s="510">
        <f t="shared" si="6"/>
        <v>99</v>
      </c>
      <c r="Q16" s="325">
        <v>0</v>
      </c>
      <c r="R16" s="331">
        <v>0</v>
      </c>
      <c r="S16" s="511">
        <f t="shared" si="7"/>
        <v>0</v>
      </c>
      <c r="T16" s="454">
        <f t="shared" si="8"/>
        <v>532</v>
      </c>
      <c r="U16" s="455">
        <f t="shared" si="8"/>
        <v>274</v>
      </c>
      <c r="V16" s="512">
        <f t="shared" si="9"/>
        <v>806</v>
      </c>
      <c r="X16" s="799">
        <v>8</v>
      </c>
      <c r="Y16" s="684" t="s">
        <v>198</v>
      </c>
      <c r="Z16" s="276">
        <v>669</v>
      </c>
      <c r="AA16" s="276">
        <v>322</v>
      </c>
      <c r="AB16" s="644">
        <f t="shared" si="10"/>
        <v>991</v>
      </c>
      <c r="AC16" s="685">
        <v>53</v>
      </c>
      <c r="AD16" s="685">
        <v>18</v>
      </c>
      <c r="AE16" s="686">
        <v>0</v>
      </c>
      <c r="AF16" s="687">
        <v>0</v>
      </c>
      <c r="AG16" s="686">
        <v>41</v>
      </c>
      <c r="AH16" s="687">
        <v>1</v>
      </c>
      <c r="AI16" s="686">
        <v>0</v>
      </c>
      <c r="AJ16" s="688">
        <v>1</v>
      </c>
      <c r="AK16" s="685">
        <f t="shared" ref="AK16:AK21" si="15">SUM(AC16:AJ16)</f>
        <v>114</v>
      </c>
      <c r="AL16" s="647">
        <v>10</v>
      </c>
      <c r="AM16" s="648">
        <f>SUM(AK16:AL16)</f>
        <v>124</v>
      </c>
      <c r="AN16" s="649">
        <v>0</v>
      </c>
      <c r="AO16" s="650">
        <v>2</v>
      </c>
      <c r="AP16" s="651">
        <f>SUM(AN16:AO16)</f>
        <v>2</v>
      </c>
      <c r="AQ16" s="652">
        <f t="shared" si="13"/>
        <v>555</v>
      </c>
      <c r="AR16" s="653">
        <f t="shared" si="13"/>
        <v>310</v>
      </c>
      <c r="AS16" s="654">
        <f t="shared" si="14"/>
        <v>865</v>
      </c>
      <c r="AT16" s="791">
        <f t="shared" si="3"/>
        <v>-0.2192982456140351</v>
      </c>
    </row>
    <row r="17" spans="1:46" ht="13.5" x14ac:dyDescent="0.2">
      <c r="A17" s="800">
        <v>9</v>
      </c>
      <c r="B17" s="505" t="s">
        <v>199</v>
      </c>
      <c r="C17" s="451">
        <v>718</v>
      </c>
      <c r="D17" s="437">
        <v>248</v>
      </c>
      <c r="E17" s="430">
        <f t="shared" si="4"/>
        <v>966</v>
      </c>
      <c r="F17" s="442">
        <v>41</v>
      </c>
      <c r="G17" s="443">
        <v>29</v>
      </c>
      <c r="H17" s="443">
        <v>0</v>
      </c>
      <c r="I17" s="443">
        <v>0</v>
      </c>
      <c r="J17" s="443">
        <v>16</v>
      </c>
      <c r="K17" s="443">
        <v>0</v>
      </c>
      <c r="L17" s="443">
        <v>2</v>
      </c>
      <c r="M17" s="444">
        <v>2</v>
      </c>
      <c r="N17" s="510">
        <f t="shared" si="5"/>
        <v>90</v>
      </c>
      <c r="O17" s="508">
        <v>18</v>
      </c>
      <c r="P17" s="510">
        <f t="shared" si="6"/>
        <v>108</v>
      </c>
      <c r="Q17" s="325">
        <v>4</v>
      </c>
      <c r="R17" s="331">
        <v>5</v>
      </c>
      <c r="S17" s="511">
        <f t="shared" si="7"/>
        <v>9</v>
      </c>
      <c r="T17" s="454">
        <f t="shared" si="8"/>
        <v>624</v>
      </c>
      <c r="U17" s="455">
        <f t="shared" si="8"/>
        <v>225</v>
      </c>
      <c r="V17" s="512">
        <f t="shared" si="9"/>
        <v>849</v>
      </c>
      <c r="X17" s="799">
        <v>9</v>
      </c>
      <c r="Y17" s="684" t="s">
        <v>199</v>
      </c>
      <c r="Z17" s="276">
        <v>680</v>
      </c>
      <c r="AA17" s="276">
        <v>349</v>
      </c>
      <c r="AB17" s="644">
        <f t="shared" si="10"/>
        <v>1029</v>
      </c>
      <c r="AC17" s="685">
        <v>38</v>
      </c>
      <c r="AD17" s="685">
        <v>13</v>
      </c>
      <c r="AE17" s="686">
        <v>0</v>
      </c>
      <c r="AF17" s="687">
        <v>0</v>
      </c>
      <c r="AG17" s="686">
        <v>28</v>
      </c>
      <c r="AH17" s="687">
        <v>0</v>
      </c>
      <c r="AI17" s="686">
        <v>0</v>
      </c>
      <c r="AJ17" s="688">
        <v>2</v>
      </c>
      <c r="AK17" s="685">
        <f t="shared" si="15"/>
        <v>81</v>
      </c>
      <c r="AL17" s="647">
        <v>8</v>
      </c>
      <c r="AM17" s="648">
        <f>SUM(AK17:AL17)</f>
        <v>89</v>
      </c>
      <c r="AN17" s="649">
        <v>5</v>
      </c>
      <c r="AO17" s="650">
        <v>0</v>
      </c>
      <c r="AP17" s="651">
        <f>SUM(AN17:AO17)</f>
        <v>5</v>
      </c>
      <c r="AQ17" s="652">
        <f t="shared" si="13"/>
        <v>594</v>
      </c>
      <c r="AR17" s="653">
        <f t="shared" si="13"/>
        <v>341</v>
      </c>
      <c r="AS17" s="654">
        <f t="shared" si="14"/>
        <v>935</v>
      </c>
      <c r="AT17" s="791">
        <f t="shared" si="3"/>
        <v>0.11111111111111116</v>
      </c>
    </row>
    <row r="18" spans="1:46" ht="13.5" x14ac:dyDescent="0.2">
      <c r="A18" s="800">
        <v>10</v>
      </c>
      <c r="B18" s="505" t="s">
        <v>200</v>
      </c>
      <c r="C18" s="451">
        <v>504</v>
      </c>
      <c r="D18" s="437">
        <v>192</v>
      </c>
      <c r="E18" s="430">
        <f t="shared" si="4"/>
        <v>696</v>
      </c>
      <c r="F18" s="442">
        <v>55</v>
      </c>
      <c r="G18" s="443">
        <v>22</v>
      </c>
      <c r="H18" s="443">
        <v>0</v>
      </c>
      <c r="I18" s="443">
        <v>0</v>
      </c>
      <c r="J18" s="443">
        <v>33</v>
      </c>
      <c r="K18" s="443">
        <v>3</v>
      </c>
      <c r="L18" s="443">
        <v>0</v>
      </c>
      <c r="M18" s="444">
        <v>3</v>
      </c>
      <c r="N18" s="510">
        <f t="shared" si="5"/>
        <v>116</v>
      </c>
      <c r="O18" s="508">
        <v>7</v>
      </c>
      <c r="P18" s="510">
        <f t="shared" si="6"/>
        <v>123</v>
      </c>
      <c r="Q18" s="325">
        <v>1</v>
      </c>
      <c r="R18" s="331">
        <v>1</v>
      </c>
      <c r="S18" s="511">
        <f t="shared" si="7"/>
        <v>2</v>
      </c>
      <c r="T18" s="454">
        <f t="shared" si="8"/>
        <v>387</v>
      </c>
      <c r="U18" s="455">
        <f>+D18-O18-R18</f>
        <v>184</v>
      </c>
      <c r="V18" s="512">
        <f t="shared" si="9"/>
        <v>571</v>
      </c>
      <c r="X18" s="799">
        <v>10</v>
      </c>
      <c r="Y18" s="684" t="s">
        <v>200</v>
      </c>
      <c r="Z18" s="276">
        <v>538</v>
      </c>
      <c r="AA18" s="276">
        <v>221</v>
      </c>
      <c r="AB18" s="644">
        <f t="shared" si="10"/>
        <v>759</v>
      </c>
      <c r="AC18" s="685">
        <v>24</v>
      </c>
      <c r="AD18" s="685">
        <v>10</v>
      </c>
      <c r="AE18" s="686">
        <v>1</v>
      </c>
      <c r="AF18" s="687">
        <v>0</v>
      </c>
      <c r="AG18" s="686">
        <v>43</v>
      </c>
      <c r="AH18" s="687">
        <v>1</v>
      </c>
      <c r="AI18" s="686">
        <v>0</v>
      </c>
      <c r="AJ18" s="688">
        <v>4</v>
      </c>
      <c r="AK18" s="685">
        <f t="shared" si="15"/>
        <v>83</v>
      </c>
      <c r="AL18" s="647">
        <v>1</v>
      </c>
      <c r="AM18" s="648">
        <f>SUM(AK18:AL18)</f>
        <v>84</v>
      </c>
      <c r="AN18" s="649">
        <v>1</v>
      </c>
      <c r="AO18" s="650">
        <v>0</v>
      </c>
      <c r="AP18" s="651">
        <f>SUM(AN18:AO18)</f>
        <v>1</v>
      </c>
      <c r="AQ18" s="652">
        <f t="shared" si="13"/>
        <v>454</v>
      </c>
      <c r="AR18" s="653">
        <f t="shared" si="13"/>
        <v>220</v>
      </c>
      <c r="AS18" s="654">
        <f t="shared" si="14"/>
        <v>674</v>
      </c>
      <c r="AT18" s="791">
        <f t="shared" si="3"/>
        <v>0.39759036144578319</v>
      </c>
    </row>
    <row r="19" spans="1:46" ht="13.5" x14ac:dyDescent="0.2">
      <c r="A19" s="800">
        <v>11</v>
      </c>
      <c r="B19" s="505" t="s">
        <v>244</v>
      </c>
      <c r="C19" s="451">
        <v>357</v>
      </c>
      <c r="D19" s="437">
        <v>370</v>
      </c>
      <c r="E19" s="430">
        <f t="shared" si="4"/>
        <v>727</v>
      </c>
      <c r="F19" s="442">
        <v>2</v>
      </c>
      <c r="G19" s="443">
        <v>129</v>
      </c>
      <c r="H19" s="443">
        <v>0</v>
      </c>
      <c r="I19" s="443">
        <v>0</v>
      </c>
      <c r="J19" s="443">
        <v>2</v>
      </c>
      <c r="K19" s="443">
        <v>2</v>
      </c>
      <c r="L19" s="443">
        <v>0</v>
      </c>
      <c r="M19" s="444">
        <v>0</v>
      </c>
      <c r="N19" s="510">
        <f t="shared" si="5"/>
        <v>135</v>
      </c>
      <c r="O19" s="508">
        <v>27</v>
      </c>
      <c r="P19" s="510">
        <f t="shared" si="6"/>
        <v>162</v>
      </c>
      <c r="Q19" s="325">
        <v>1</v>
      </c>
      <c r="R19" s="331">
        <v>15</v>
      </c>
      <c r="S19" s="511">
        <f t="shared" si="7"/>
        <v>16</v>
      </c>
      <c r="T19" s="454">
        <f t="shared" si="8"/>
        <v>221</v>
      </c>
      <c r="U19" s="455">
        <f t="shared" si="8"/>
        <v>328</v>
      </c>
      <c r="V19" s="512">
        <f t="shared" si="9"/>
        <v>549</v>
      </c>
      <c r="X19" s="799">
        <v>11</v>
      </c>
      <c r="Y19" s="684" t="s">
        <v>244</v>
      </c>
      <c r="Z19" s="276">
        <v>344</v>
      </c>
      <c r="AA19" s="276">
        <v>416</v>
      </c>
      <c r="AB19" s="644">
        <f t="shared" si="10"/>
        <v>760</v>
      </c>
      <c r="AC19" s="685">
        <v>3</v>
      </c>
      <c r="AD19" s="685">
        <v>107</v>
      </c>
      <c r="AE19" s="686">
        <v>0</v>
      </c>
      <c r="AF19" s="687">
        <v>0</v>
      </c>
      <c r="AG19" s="686">
        <v>7</v>
      </c>
      <c r="AH19" s="687">
        <v>3</v>
      </c>
      <c r="AI19" s="686">
        <v>0</v>
      </c>
      <c r="AJ19" s="688">
        <v>2</v>
      </c>
      <c r="AK19" s="685">
        <f t="shared" si="15"/>
        <v>122</v>
      </c>
      <c r="AL19" s="647">
        <v>29</v>
      </c>
      <c r="AM19" s="648">
        <f>SUM(AK19:AL19)</f>
        <v>151</v>
      </c>
      <c r="AN19" s="649">
        <v>14</v>
      </c>
      <c r="AO19" s="650">
        <v>106</v>
      </c>
      <c r="AP19" s="651">
        <f>SUM(AN19:AO19)</f>
        <v>120</v>
      </c>
      <c r="AQ19" s="652">
        <f t="shared" si="13"/>
        <v>208</v>
      </c>
      <c r="AR19" s="653">
        <f t="shared" si="13"/>
        <v>281</v>
      </c>
      <c r="AS19" s="654">
        <f t="shared" si="14"/>
        <v>489</v>
      </c>
      <c r="AT19" s="791">
        <f t="shared" si="3"/>
        <v>0.10655737704918034</v>
      </c>
    </row>
    <row r="20" spans="1:46" ht="13.5" x14ac:dyDescent="0.2">
      <c r="A20" s="800">
        <v>12</v>
      </c>
      <c r="B20" s="505" t="s">
        <v>201</v>
      </c>
      <c r="C20" s="451">
        <v>699</v>
      </c>
      <c r="D20" s="437">
        <v>177</v>
      </c>
      <c r="E20" s="430">
        <f t="shared" si="4"/>
        <v>876</v>
      </c>
      <c r="F20" s="442">
        <v>51</v>
      </c>
      <c r="G20" s="443">
        <v>12</v>
      </c>
      <c r="H20" s="443">
        <v>0</v>
      </c>
      <c r="I20" s="443">
        <v>0</v>
      </c>
      <c r="J20" s="443">
        <v>30</v>
      </c>
      <c r="K20" s="443">
        <v>3</v>
      </c>
      <c r="L20" s="443">
        <v>0</v>
      </c>
      <c r="M20" s="444">
        <v>1</v>
      </c>
      <c r="N20" s="510">
        <f t="shared" si="5"/>
        <v>97</v>
      </c>
      <c r="O20" s="508">
        <v>18</v>
      </c>
      <c r="P20" s="510">
        <f t="shared" si="6"/>
        <v>115</v>
      </c>
      <c r="Q20" s="325">
        <v>0</v>
      </c>
      <c r="R20" s="331">
        <v>4</v>
      </c>
      <c r="S20" s="511">
        <f t="shared" si="7"/>
        <v>4</v>
      </c>
      <c r="T20" s="454">
        <f t="shared" si="8"/>
        <v>602</v>
      </c>
      <c r="U20" s="455">
        <f t="shared" si="8"/>
        <v>155</v>
      </c>
      <c r="V20" s="512">
        <f t="shared" si="9"/>
        <v>757</v>
      </c>
      <c r="X20" s="799">
        <v>12</v>
      </c>
      <c r="Y20" s="684" t="s">
        <v>201</v>
      </c>
      <c r="Z20" s="276">
        <v>706</v>
      </c>
      <c r="AA20" s="276">
        <v>314</v>
      </c>
      <c r="AB20" s="644">
        <f t="shared" si="10"/>
        <v>1020</v>
      </c>
      <c r="AC20" s="685">
        <v>41</v>
      </c>
      <c r="AD20" s="685">
        <v>24</v>
      </c>
      <c r="AE20" s="686">
        <v>0</v>
      </c>
      <c r="AF20" s="687">
        <v>0</v>
      </c>
      <c r="AG20" s="686">
        <v>27</v>
      </c>
      <c r="AH20" s="687">
        <v>3</v>
      </c>
      <c r="AI20" s="686">
        <v>1</v>
      </c>
      <c r="AJ20" s="688">
        <v>1</v>
      </c>
      <c r="AK20" s="685">
        <f t="shared" si="15"/>
        <v>97</v>
      </c>
      <c r="AL20" s="647">
        <v>8</v>
      </c>
      <c r="AM20" s="648">
        <f t="shared" si="11"/>
        <v>105</v>
      </c>
      <c r="AN20" s="649">
        <v>0</v>
      </c>
      <c r="AO20" s="650">
        <v>0</v>
      </c>
      <c r="AP20" s="651">
        <f t="shared" si="12"/>
        <v>0</v>
      </c>
      <c r="AQ20" s="652">
        <f t="shared" si="13"/>
        <v>609</v>
      </c>
      <c r="AR20" s="653">
        <f t="shared" si="13"/>
        <v>306</v>
      </c>
      <c r="AS20" s="654">
        <f t="shared" si="14"/>
        <v>915</v>
      </c>
      <c r="AT20" s="791">
        <f t="shared" si="3"/>
        <v>0</v>
      </c>
    </row>
    <row r="21" spans="1:46" ht="14.25" thickBot="1" x14ac:dyDescent="0.25">
      <c r="A21" s="800">
        <v>13</v>
      </c>
      <c r="B21" s="505" t="s">
        <v>202</v>
      </c>
      <c r="C21" s="451">
        <v>583</v>
      </c>
      <c r="D21" s="437">
        <v>310</v>
      </c>
      <c r="E21" s="430">
        <f t="shared" si="4"/>
        <v>893</v>
      </c>
      <c r="F21" s="442">
        <v>43</v>
      </c>
      <c r="G21" s="443">
        <v>20</v>
      </c>
      <c r="H21" s="443">
        <v>1</v>
      </c>
      <c r="I21" s="443">
        <v>0</v>
      </c>
      <c r="J21" s="443">
        <v>46</v>
      </c>
      <c r="K21" s="443">
        <v>1</v>
      </c>
      <c r="L21" s="443">
        <v>1</v>
      </c>
      <c r="M21" s="444">
        <v>3</v>
      </c>
      <c r="N21" s="510">
        <f t="shared" si="5"/>
        <v>115</v>
      </c>
      <c r="O21" s="508">
        <v>2</v>
      </c>
      <c r="P21" s="510">
        <f t="shared" si="6"/>
        <v>117</v>
      </c>
      <c r="Q21" s="325">
        <v>0</v>
      </c>
      <c r="R21" s="331">
        <v>0</v>
      </c>
      <c r="S21" s="511">
        <f t="shared" si="7"/>
        <v>0</v>
      </c>
      <c r="T21" s="454">
        <f t="shared" si="8"/>
        <v>468</v>
      </c>
      <c r="U21" s="455">
        <f t="shared" si="8"/>
        <v>308</v>
      </c>
      <c r="V21" s="512">
        <f t="shared" si="9"/>
        <v>776</v>
      </c>
      <c r="X21" s="799">
        <v>13</v>
      </c>
      <c r="Y21" s="691" t="s">
        <v>202</v>
      </c>
      <c r="Z21" s="450">
        <v>519</v>
      </c>
      <c r="AA21" s="275">
        <v>372</v>
      </c>
      <c r="AB21" s="671">
        <f t="shared" si="10"/>
        <v>891</v>
      </c>
      <c r="AC21" s="692">
        <v>37</v>
      </c>
      <c r="AD21" s="692">
        <v>30</v>
      </c>
      <c r="AE21" s="693">
        <v>0</v>
      </c>
      <c r="AF21" s="694">
        <v>0</v>
      </c>
      <c r="AG21" s="693">
        <v>24</v>
      </c>
      <c r="AH21" s="694">
        <v>4</v>
      </c>
      <c r="AI21" s="693">
        <v>1</v>
      </c>
      <c r="AJ21" s="695">
        <v>1</v>
      </c>
      <c r="AK21" s="696">
        <f t="shared" si="15"/>
        <v>97</v>
      </c>
      <c r="AL21" s="674">
        <v>3</v>
      </c>
      <c r="AM21" s="675">
        <f>SUM(AK21:AL21)</f>
        <v>100</v>
      </c>
      <c r="AN21" s="697">
        <v>1</v>
      </c>
      <c r="AO21" s="677">
        <v>0</v>
      </c>
      <c r="AP21" s="678">
        <f>SUM(AN21:AO21)</f>
        <v>1</v>
      </c>
      <c r="AQ21" s="679">
        <f t="shared" si="13"/>
        <v>421</v>
      </c>
      <c r="AR21" s="680">
        <f t="shared" si="13"/>
        <v>369</v>
      </c>
      <c r="AS21" s="681">
        <f t="shared" si="14"/>
        <v>790</v>
      </c>
      <c r="AT21" s="791">
        <f t="shared" si="3"/>
        <v>0.18556701030927836</v>
      </c>
    </row>
    <row r="22" spans="1:46" ht="14.25" thickBot="1" x14ac:dyDescent="0.25">
      <c r="A22" s="800">
        <v>14</v>
      </c>
      <c r="B22" s="520" t="s">
        <v>298</v>
      </c>
      <c r="C22" s="452">
        <v>513</v>
      </c>
      <c r="D22" s="439">
        <v>655</v>
      </c>
      <c r="E22" s="431">
        <f t="shared" si="4"/>
        <v>1168</v>
      </c>
      <c r="F22" s="445">
        <v>60</v>
      </c>
      <c r="G22" s="446">
        <v>137</v>
      </c>
      <c r="H22" s="446">
        <v>0</v>
      </c>
      <c r="I22" s="446">
        <v>0</v>
      </c>
      <c r="J22" s="446">
        <v>13</v>
      </c>
      <c r="K22" s="446">
        <v>3</v>
      </c>
      <c r="L22" s="446">
        <v>1</v>
      </c>
      <c r="M22" s="447">
        <v>3</v>
      </c>
      <c r="N22" s="531">
        <f t="shared" si="5"/>
        <v>217</v>
      </c>
      <c r="O22" s="528">
        <v>5</v>
      </c>
      <c r="P22" s="531">
        <f t="shared" si="6"/>
        <v>222</v>
      </c>
      <c r="Q22" s="340">
        <v>0</v>
      </c>
      <c r="R22" s="331">
        <v>0</v>
      </c>
      <c r="S22" s="534">
        <f t="shared" si="7"/>
        <v>0</v>
      </c>
      <c r="T22" s="456">
        <f t="shared" si="8"/>
        <v>296</v>
      </c>
      <c r="U22" s="457">
        <f t="shared" si="8"/>
        <v>650</v>
      </c>
      <c r="V22" s="538">
        <f t="shared" si="9"/>
        <v>946</v>
      </c>
      <c r="X22" s="799">
        <v>14</v>
      </c>
      <c r="Y22" s="714" t="s">
        <v>321</v>
      </c>
      <c r="Z22" s="726">
        <v>628</v>
      </c>
      <c r="AA22" s="716">
        <v>772</v>
      </c>
      <c r="AB22" s="717">
        <f>SUM(Z22:AA22)</f>
        <v>1400</v>
      </c>
      <c r="AC22" s="647">
        <v>83</v>
      </c>
      <c r="AD22" s="647">
        <v>90</v>
      </c>
      <c r="AE22" s="647">
        <v>0</v>
      </c>
      <c r="AF22" s="647">
        <v>0</v>
      </c>
      <c r="AG22" s="647">
        <v>5</v>
      </c>
      <c r="AH22" s="647">
        <v>2</v>
      </c>
      <c r="AI22" s="647">
        <v>3</v>
      </c>
      <c r="AJ22" s="647">
        <v>1</v>
      </c>
      <c r="AK22" s="718">
        <f t="shared" ref="AK22:AK36" si="16">SUM(AC22:AJ22)</f>
        <v>184</v>
      </c>
      <c r="AL22" s="718">
        <v>4</v>
      </c>
      <c r="AM22" s="719">
        <f>SUM(AK22:AL22)</f>
        <v>188</v>
      </c>
      <c r="AN22" s="649">
        <v>31</v>
      </c>
      <c r="AO22" s="650">
        <v>27</v>
      </c>
      <c r="AP22" s="699">
        <f t="shared" ref="AP22:AP27" si="17">SUM(AN22:AO22)</f>
        <v>58</v>
      </c>
      <c r="AQ22" s="700">
        <f t="shared" ref="AQ22:AQ36" si="18">+Z23-AK23-AN22</f>
        <v>283</v>
      </c>
      <c r="AR22" s="653">
        <f t="shared" ref="AR22:AR36" si="19">+AA23-AL23-AO22</f>
        <v>1067</v>
      </c>
      <c r="AS22" s="654">
        <f t="shared" si="14"/>
        <v>1350</v>
      </c>
      <c r="AT22" s="791">
        <f t="shared" si="3"/>
        <v>0.17934782608695654</v>
      </c>
    </row>
    <row r="23" spans="1:46" ht="13.5" x14ac:dyDescent="0.2">
      <c r="A23" s="800">
        <v>15</v>
      </c>
      <c r="B23" s="556" t="s">
        <v>259</v>
      </c>
      <c r="C23" s="386">
        <v>71</v>
      </c>
      <c r="D23" s="387">
        <v>1324</v>
      </c>
      <c r="E23" s="388">
        <f t="shared" ref="E23:E24" si="20">SUM(C23:D23)</f>
        <v>1395</v>
      </c>
      <c r="F23" s="409">
        <v>8</v>
      </c>
      <c r="G23" s="410">
        <v>19</v>
      </c>
      <c r="H23" s="410">
        <v>0</v>
      </c>
      <c r="I23" s="410">
        <v>0</v>
      </c>
      <c r="J23" s="410">
        <v>0</v>
      </c>
      <c r="K23" s="410">
        <v>1</v>
      </c>
      <c r="L23" s="410">
        <v>1</v>
      </c>
      <c r="M23" s="410">
        <v>0</v>
      </c>
      <c r="N23" s="420">
        <f t="shared" ref="N23:N24" si="21">SUM(F23:M23)</f>
        <v>29</v>
      </c>
      <c r="O23" s="410">
        <v>18</v>
      </c>
      <c r="P23" s="421">
        <f t="shared" ref="P23:P24" si="22">SUM(N23:O23)</f>
        <v>47</v>
      </c>
      <c r="Q23" s="344">
        <v>32</v>
      </c>
      <c r="R23" s="329">
        <v>3</v>
      </c>
      <c r="S23" s="540">
        <f t="shared" ref="S23:S24" si="23">SUM(Q23:R23)</f>
        <v>35</v>
      </c>
      <c r="T23" s="541">
        <f t="shared" si="8"/>
        <v>10</v>
      </c>
      <c r="U23" s="542">
        <f>+D23-O23-R23</f>
        <v>1303</v>
      </c>
      <c r="V23" s="543">
        <f t="shared" si="9"/>
        <v>1313</v>
      </c>
      <c r="X23" s="799">
        <v>15</v>
      </c>
      <c r="Y23" s="698" t="s">
        <v>259</v>
      </c>
      <c r="Z23" s="273">
        <v>355</v>
      </c>
      <c r="AA23" s="274">
        <v>1141</v>
      </c>
      <c r="AB23" s="644">
        <f t="shared" ref="AB23:AB28" si="24">SUM(Z23:AA23)</f>
        <v>1496</v>
      </c>
      <c r="AC23" s="685">
        <v>21</v>
      </c>
      <c r="AD23" s="647">
        <v>18</v>
      </c>
      <c r="AE23" s="647">
        <v>0</v>
      </c>
      <c r="AF23" s="647">
        <v>0</v>
      </c>
      <c r="AG23" s="647">
        <v>1</v>
      </c>
      <c r="AH23" s="647">
        <v>1</v>
      </c>
      <c r="AI23" s="647">
        <v>0</v>
      </c>
      <c r="AJ23" s="647">
        <v>0</v>
      </c>
      <c r="AK23" s="647">
        <f t="shared" si="16"/>
        <v>41</v>
      </c>
      <c r="AL23" s="647">
        <v>47</v>
      </c>
      <c r="AM23" s="648">
        <f t="shared" ref="AM23:AM28" si="25">SUM(AK23:AL23)</f>
        <v>88</v>
      </c>
      <c r="AN23" s="649">
        <v>5</v>
      </c>
      <c r="AO23" s="650">
        <v>15</v>
      </c>
      <c r="AP23" s="699">
        <f t="shared" si="17"/>
        <v>20</v>
      </c>
      <c r="AQ23" s="700">
        <f t="shared" si="18"/>
        <v>106</v>
      </c>
      <c r="AR23" s="653">
        <f t="shared" si="19"/>
        <v>1080</v>
      </c>
      <c r="AS23" s="654">
        <f t="shared" si="14"/>
        <v>1186</v>
      </c>
      <c r="AT23" s="791">
        <f t="shared" si="3"/>
        <v>-0.29268292682926833</v>
      </c>
    </row>
    <row r="24" spans="1:46" ht="14.25" thickBot="1" x14ac:dyDescent="0.25">
      <c r="A24" s="800">
        <v>16</v>
      </c>
      <c r="B24" s="557" t="s">
        <v>260</v>
      </c>
      <c r="C24" s="389">
        <v>81</v>
      </c>
      <c r="D24" s="390">
        <v>964</v>
      </c>
      <c r="E24" s="391">
        <f t="shared" si="20"/>
        <v>1045</v>
      </c>
      <c r="F24" s="411">
        <v>9</v>
      </c>
      <c r="G24" s="412">
        <v>9</v>
      </c>
      <c r="H24" s="412">
        <v>0</v>
      </c>
      <c r="I24" s="412">
        <v>0</v>
      </c>
      <c r="J24" s="412">
        <v>0</v>
      </c>
      <c r="K24" s="412">
        <v>0</v>
      </c>
      <c r="L24" s="412">
        <v>0</v>
      </c>
      <c r="M24" s="412">
        <v>0</v>
      </c>
      <c r="N24" s="422">
        <f t="shared" si="21"/>
        <v>18</v>
      </c>
      <c r="O24" s="412">
        <v>13</v>
      </c>
      <c r="P24" s="423">
        <f t="shared" si="22"/>
        <v>31</v>
      </c>
      <c r="Q24" s="558">
        <v>13</v>
      </c>
      <c r="R24" s="346">
        <v>14</v>
      </c>
      <c r="S24" s="559">
        <f t="shared" si="23"/>
        <v>27</v>
      </c>
      <c r="T24" s="560">
        <f t="shared" si="8"/>
        <v>50</v>
      </c>
      <c r="U24" s="561">
        <f t="shared" si="8"/>
        <v>937</v>
      </c>
      <c r="V24" s="562">
        <f t="shared" si="9"/>
        <v>987</v>
      </c>
      <c r="X24" s="799">
        <v>16</v>
      </c>
      <c r="Y24" s="698" t="s">
        <v>260</v>
      </c>
      <c r="Z24" s="273">
        <v>145</v>
      </c>
      <c r="AA24" s="274">
        <v>1143</v>
      </c>
      <c r="AB24" s="644">
        <f t="shared" si="24"/>
        <v>1288</v>
      </c>
      <c r="AC24" s="685">
        <v>21</v>
      </c>
      <c r="AD24" s="647">
        <v>13</v>
      </c>
      <c r="AE24" s="647">
        <v>0</v>
      </c>
      <c r="AF24" s="647">
        <v>0</v>
      </c>
      <c r="AG24" s="647">
        <v>0</v>
      </c>
      <c r="AH24" s="647">
        <v>0</v>
      </c>
      <c r="AI24" s="647">
        <v>0</v>
      </c>
      <c r="AJ24" s="647">
        <v>0</v>
      </c>
      <c r="AK24" s="647">
        <f t="shared" si="16"/>
        <v>34</v>
      </c>
      <c r="AL24" s="647">
        <v>48</v>
      </c>
      <c r="AM24" s="648">
        <f t="shared" si="25"/>
        <v>82</v>
      </c>
      <c r="AN24" s="649">
        <v>0</v>
      </c>
      <c r="AO24" s="650">
        <v>0</v>
      </c>
      <c r="AP24" s="699">
        <f t="shared" si="17"/>
        <v>0</v>
      </c>
      <c r="AQ24" s="700">
        <f t="shared" si="18"/>
        <v>75</v>
      </c>
      <c r="AR24" s="653">
        <f t="shared" si="19"/>
        <v>562</v>
      </c>
      <c r="AS24" s="654">
        <f t="shared" si="14"/>
        <v>637</v>
      </c>
      <c r="AT24" s="791">
        <f t="shared" si="3"/>
        <v>-0.47058823529411764</v>
      </c>
    </row>
    <row r="25" spans="1:46" ht="13.5" x14ac:dyDescent="0.2">
      <c r="A25" s="800">
        <v>17</v>
      </c>
      <c r="B25" s="539" t="s">
        <v>204</v>
      </c>
      <c r="C25" s="596">
        <v>2491</v>
      </c>
      <c r="D25" s="270">
        <v>4456</v>
      </c>
      <c r="E25" s="597">
        <f t="shared" ref="E25:E37" si="26">SUM(C25:D25)</f>
        <v>6947</v>
      </c>
      <c r="F25" s="598">
        <v>247</v>
      </c>
      <c r="G25" s="599">
        <v>6</v>
      </c>
      <c r="H25" s="599">
        <v>0</v>
      </c>
      <c r="I25" s="599">
        <v>0</v>
      </c>
      <c r="J25" s="599">
        <v>4</v>
      </c>
      <c r="K25" s="599">
        <v>0</v>
      </c>
      <c r="L25" s="599">
        <v>0</v>
      </c>
      <c r="M25" s="599">
        <v>0</v>
      </c>
      <c r="N25" s="321">
        <f t="shared" ref="N25:N38" si="27">SUM(F25:M25)</f>
        <v>257</v>
      </c>
      <c r="O25" s="321">
        <v>36</v>
      </c>
      <c r="P25" s="600">
        <f t="shared" ref="P25:P37" si="28">SUM(N25:O25)</f>
        <v>293</v>
      </c>
      <c r="Q25" s="344">
        <v>23</v>
      </c>
      <c r="R25" s="329">
        <v>493</v>
      </c>
      <c r="S25" s="601">
        <f t="shared" ref="S25:S38" si="29">SUM(Q25:R25)</f>
        <v>516</v>
      </c>
      <c r="T25" s="602">
        <f t="shared" si="8"/>
        <v>2211</v>
      </c>
      <c r="U25" s="603">
        <f>+D25-O25-R25</f>
        <v>3927</v>
      </c>
      <c r="V25" s="604">
        <f t="shared" ref="V25:V37" si="30">+T25+U25</f>
        <v>6138</v>
      </c>
      <c r="X25" s="799">
        <v>17</v>
      </c>
      <c r="Y25" s="698" t="s">
        <v>261</v>
      </c>
      <c r="Z25" s="273">
        <v>79</v>
      </c>
      <c r="AA25" s="274">
        <v>603</v>
      </c>
      <c r="AB25" s="644">
        <f t="shared" si="24"/>
        <v>682</v>
      </c>
      <c r="AC25" s="685">
        <v>2</v>
      </c>
      <c r="AD25" s="647">
        <v>2</v>
      </c>
      <c r="AE25" s="647">
        <v>0</v>
      </c>
      <c r="AF25" s="647">
        <v>0</v>
      </c>
      <c r="AG25" s="647">
        <v>0</v>
      </c>
      <c r="AH25" s="647">
        <v>0</v>
      </c>
      <c r="AI25" s="647">
        <v>0</v>
      </c>
      <c r="AJ25" s="647">
        <v>0</v>
      </c>
      <c r="AK25" s="647">
        <f t="shared" si="16"/>
        <v>4</v>
      </c>
      <c r="AL25" s="647">
        <v>41</v>
      </c>
      <c r="AM25" s="648">
        <f t="shared" si="25"/>
        <v>45</v>
      </c>
      <c r="AN25" s="649">
        <v>5</v>
      </c>
      <c r="AO25" s="650">
        <v>3</v>
      </c>
      <c r="AP25" s="699">
        <f t="shared" si="17"/>
        <v>8</v>
      </c>
      <c r="AQ25" s="700">
        <f t="shared" si="18"/>
        <v>156</v>
      </c>
      <c r="AR25" s="653">
        <f t="shared" si="19"/>
        <v>998</v>
      </c>
      <c r="AS25" s="654">
        <f t="shared" si="14"/>
        <v>1154</v>
      </c>
      <c r="AT25" s="626"/>
    </row>
    <row r="26" spans="1:46" ht="13.5" x14ac:dyDescent="0.2">
      <c r="A26" s="800">
        <v>18</v>
      </c>
      <c r="B26" s="539" t="s">
        <v>245</v>
      </c>
      <c r="C26" s="596">
        <v>710</v>
      </c>
      <c r="D26" s="270">
        <v>604</v>
      </c>
      <c r="E26" s="597">
        <f t="shared" si="26"/>
        <v>1314</v>
      </c>
      <c r="F26" s="598">
        <v>77</v>
      </c>
      <c r="G26" s="599">
        <v>17</v>
      </c>
      <c r="H26" s="599">
        <v>1</v>
      </c>
      <c r="I26" s="599">
        <v>0</v>
      </c>
      <c r="J26" s="599">
        <v>25</v>
      </c>
      <c r="K26" s="599">
        <v>18</v>
      </c>
      <c r="L26" s="599">
        <v>2</v>
      </c>
      <c r="M26" s="599">
        <v>2</v>
      </c>
      <c r="N26" s="321">
        <f t="shared" si="27"/>
        <v>142</v>
      </c>
      <c r="O26" s="321">
        <v>21</v>
      </c>
      <c r="P26" s="600">
        <f t="shared" si="28"/>
        <v>163</v>
      </c>
      <c r="Q26" s="344">
        <v>3</v>
      </c>
      <c r="R26" s="329">
        <v>86</v>
      </c>
      <c r="S26" s="601">
        <f t="shared" si="29"/>
        <v>89</v>
      </c>
      <c r="T26" s="602">
        <f t="shared" si="8"/>
        <v>565</v>
      </c>
      <c r="U26" s="603">
        <f t="shared" si="8"/>
        <v>497</v>
      </c>
      <c r="V26" s="604">
        <f t="shared" si="30"/>
        <v>1062</v>
      </c>
      <c r="X26" s="799">
        <v>18</v>
      </c>
      <c r="Y26" s="698" t="s">
        <v>262</v>
      </c>
      <c r="Z26" s="273">
        <v>172</v>
      </c>
      <c r="AA26" s="274">
        <v>1007</v>
      </c>
      <c r="AB26" s="644">
        <f t="shared" si="24"/>
        <v>1179</v>
      </c>
      <c r="AC26" s="685">
        <v>6</v>
      </c>
      <c r="AD26" s="647">
        <v>2</v>
      </c>
      <c r="AE26" s="647">
        <v>0</v>
      </c>
      <c r="AF26" s="647">
        <v>1</v>
      </c>
      <c r="AG26" s="647">
        <v>0</v>
      </c>
      <c r="AH26" s="647">
        <v>1</v>
      </c>
      <c r="AI26" s="647">
        <v>0</v>
      </c>
      <c r="AJ26" s="647">
        <v>1</v>
      </c>
      <c r="AK26" s="647">
        <f t="shared" si="16"/>
        <v>11</v>
      </c>
      <c r="AL26" s="647">
        <v>6</v>
      </c>
      <c r="AM26" s="648">
        <f t="shared" si="25"/>
        <v>17</v>
      </c>
      <c r="AN26" s="649">
        <v>0</v>
      </c>
      <c r="AO26" s="650">
        <v>0</v>
      </c>
      <c r="AP26" s="699">
        <f t="shared" si="17"/>
        <v>0</v>
      </c>
      <c r="AQ26" s="700">
        <f t="shared" si="18"/>
        <v>48</v>
      </c>
      <c r="AR26" s="653">
        <f t="shared" si="19"/>
        <v>355</v>
      </c>
      <c r="AS26" s="654">
        <f t="shared" si="14"/>
        <v>403</v>
      </c>
      <c r="AT26" s="626"/>
    </row>
    <row r="27" spans="1:46" ht="14.25" thickBot="1" x14ac:dyDescent="0.25">
      <c r="A27" s="800">
        <v>19</v>
      </c>
      <c r="B27" s="539" t="s">
        <v>276</v>
      </c>
      <c r="C27" s="596">
        <v>651</v>
      </c>
      <c r="D27" s="270">
        <v>492</v>
      </c>
      <c r="E27" s="597">
        <f t="shared" si="26"/>
        <v>1143</v>
      </c>
      <c r="F27" s="598">
        <v>94</v>
      </c>
      <c r="G27" s="599">
        <v>11</v>
      </c>
      <c r="H27" s="599">
        <v>2</v>
      </c>
      <c r="I27" s="599">
        <v>0</v>
      </c>
      <c r="J27" s="599">
        <v>25</v>
      </c>
      <c r="K27" s="599">
        <v>23</v>
      </c>
      <c r="L27" s="599">
        <v>3</v>
      </c>
      <c r="M27" s="599">
        <v>1</v>
      </c>
      <c r="N27" s="321">
        <f t="shared" si="27"/>
        <v>159</v>
      </c>
      <c r="O27" s="321">
        <v>7</v>
      </c>
      <c r="P27" s="600">
        <f t="shared" si="28"/>
        <v>166</v>
      </c>
      <c r="Q27" s="344">
        <v>0</v>
      </c>
      <c r="R27" s="329">
        <v>45</v>
      </c>
      <c r="S27" s="601">
        <f t="shared" si="29"/>
        <v>45</v>
      </c>
      <c r="T27" s="602">
        <f t="shared" si="8"/>
        <v>492</v>
      </c>
      <c r="U27" s="603">
        <f t="shared" si="8"/>
        <v>440</v>
      </c>
      <c r="V27" s="604">
        <f t="shared" si="30"/>
        <v>932</v>
      </c>
      <c r="X27" s="799">
        <v>19</v>
      </c>
      <c r="Y27" s="698" t="s">
        <v>264</v>
      </c>
      <c r="Z27" s="273">
        <v>65</v>
      </c>
      <c r="AA27" s="274">
        <v>424</v>
      </c>
      <c r="AB27" s="644">
        <f t="shared" si="24"/>
        <v>489</v>
      </c>
      <c r="AC27" s="685">
        <v>13</v>
      </c>
      <c r="AD27" s="647">
        <v>4</v>
      </c>
      <c r="AE27" s="647">
        <v>0</v>
      </c>
      <c r="AF27" s="647">
        <v>0</v>
      </c>
      <c r="AG27" s="647">
        <v>0</v>
      </c>
      <c r="AH27" s="647">
        <v>0</v>
      </c>
      <c r="AI27" s="647">
        <v>0</v>
      </c>
      <c r="AJ27" s="647">
        <v>0</v>
      </c>
      <c r="AK27" s="647">
        <f t="shared" si="16"/>
        <v>17</v>
      </c>
      <c r="AL27" s="647">
        <v>69</v>
      </c>
      <c r="AM27" s="648">
        <f t="shared" si="25"/>
        <v>86</v>
      </c>
      <c r="AN27" s="697">
        <v>38</v>
      </c>
      <c r="AO27" s="677">
        <v>496</v>
      </c>
      <c r="AP27" s="678">
        <f t="shared" si="17"/>
        <v>534</v>
      </c>
      <c r="AQ27" s="701">
        <f t="shared" si="18"/>
        <v>1</v>
      </c>
      <c r="AR27" s="680">
        <f t="shared" si="19"/>
        <v>74</v>
      </c>
      <c r="AS27" s="681">
        <f t="shared" si="14"/>
        <v>75</v>
      </c>
      <c r="AT27" s="626"/>
    </row>
    <row r="28" spans="1:46" ht="14.25" thickBot="1" x14ac:dyDescent="0.25">
      <c r="A28" s="800">
        <v>20</v>
      </c>
      <c r="B28" s="539" t="s">
        <v>255</v>
      </c>
      <c r="C28" s="605">
        <v>1496</v>
      </c>
      <c r="D28" s="606">
        <v>1334</v>
      </c>
      <c r="E28" s="597">
        <f t="shared" si="26"/>
        <v>2830</v>
      </c>
      <c r="F28" s="607">
        <v>220</v>
      </c>
      <c r="G28" s="608">
        <v>1</v>
      </c>
      <c r="H28" s="608">
        <v>0</v>
      </c>
      <c r="I28" s="608">
        <v>0</v>
      </c>
      <c r="J28" s="608">
        <v>8</v>
      </c>
      <c r="K28" s="608">
        <v>0</v>
      </c>
      <c r="L28" s="608">
        <v>0</v>
      </c>
      <c r="M28" s="608">
        <v>0</v>
      </c>
      <c r="N28" s="323">
        <f t="shared" si="27"/>
        <v>229</v>
      </c>
      <c r="O28" s="323">
        <v>3</v>
      </c>
      <c r="P28" s="609">
        <f t="shared" si="28"/>
        <v>232</v>
      </c>
      <c r="Q28" s="345">
        <v>3</v>
      </c>
      <c r="R28" s="346">
        <v>4</v>
      </c>
      <c r="S28" s="610">
        <f t="shared" si="29"/>
        <v>7</v>
      </c>
      <c r="T28" s="611">
        <f>+C28-N28-Q28</f>
        <v>1264</v>
      </c>
      <c r="U28" s="612">
        <f t="shared" si="8"/>
        <v>1327</v>
      </c>
      <c r="V28" s="613">
        <f t="shared" si="30"/>
        <v>2591</v>
      </c>
      <c r="X28" s="799">
        <v>20</v>
      </c>
      <c r="Y28" s="668" t="s">
        <v>263</v>
      </c>
      <c r="Z28" s="450">
        <v>63</v>
      </c>
      <c r="AA28" s="275">
        <v>583</v>
      </c>
      <c r="AB28" s="671">
        <f t="shared" si="24"/>
        <v>646</v>
      </c>
      <c r="AC28" s="696">
        <v>10</v>
      </c>
      <c r="AD28" s="674">
        <v>13</v>
      </c>
      <c r="AE28" s="674">
        <v>0</v>
      </c>
      <c r="AF28" s="674">
        <v>0</v>
      </c>
      <c r="AG28" s="674">
        <v>0</v>
      </c>
      <c r="AH28" s="674">
        <v>1</v>
      </c>
      <c r="AI28" s="674">
        <v>0</v>
      </c>
      <c r="AJ28" s="674">
        <v>0</v>
      </c>
      <c r="AK28" s="674">
        <f t="shared" si="16"/>
        <v>24</v>
      </c>
      <c r="AL28" s="674">
        <v>13</v>
      </c>
      <c r="AM28" s="675">
        <f t="shared" si="25"/>
        <v>37</v>
      </c>
      <c r="AN28" s="703">
        <v>18</v>
      </c>
      <c r="AO28" s="704">
        <v>432</v>
      </c>
      <c r="AP28" s="601">
        <f t="shared" ref="AP28:AP35" si="31">SUM(AN28:AO28)</f>
        <v>450</v>
      </c>
      <c r="AQ28" s="705">
        <f t="shared" si="18"/>
        <v>1877</v>
      </c>
      <c r="AR28" s="603">
        <f t="shared" si="19"/>
        <v>1988</v>
      </c>
      <c r="AS28" s="604">
        <f t="shared" ref="AS28:AS35" si="32">+AQ28+AR28</f>
        <v>3865</v>
      </c>
      <c r="AT28" s="626"/>
    </row>
    <row r="29" spans="1:46" ht="13.5" x14ac:dyDescent="0.2">
      <c r="A29" s="800">
        <v>21</v>
      </c>
      <c r="B29" s="375" t="s">
        <v>265</v>
      </c>
      <c r="C29" s="596">
        <v>514</v>
      </c>
      <c r="D29" s="270">
        <v>4206</v>
      </c>
      <c r="E29" s="597">
        <f t="shared" si="26"/>
        <v>4720</v>
      </c>
      <c r="F29" s="614">
        <v>23</v>
      </c>
      <c r="G29" s="599">
        <v>5</v>
      </c>
      <c r="H29" s="599">
        <v>2</v>
      </c>
      <c r="I29" s="599">
        <v>0</v>
      </c>
      <c r="J29" s="599">
        <v>0</v>
      </c>
      <c r="K29" s="599">
        <v>17</v>
      </c>
      <c r="L29" s="599">
        <v>1</v>
      </c>
      <c r="M29" s="600">
        <v>2</v>
      </c>
      <c r="N29" s="329">
        <f t="shared" si="27"/>
        <v>50</v>
      </c>
      <c r="O29" s="321">
        <v>0</v>
      </c>
      <c r="P29" s="600">
        <f t="shared" si="28"/>
        <v>50</v>
      </c>
      <c r="Q29" s="329">
        <v>0</v>
      </c>
      <c r="R29" s="321">
        <v>21</v>
      </c>
      <c r="S29" s="601">
        <f t="shared" si="29"/>
        <v>21</v>
      </c>
      <c r="T29" s="329">
        <f t="shared" ref="T29:U44" si="33">+C29-N29-Q29</f>
        <v>464</v>
      </c>
      <c r="U29" s="615">
        <f t="shared" si="33"/>
        <v>4185</v>
      </c>
      <c r="V29" s="616">
        <f t="shared" si="30"/>
        <v>4649</v>
      </c>
      <c r="X29" s="799">
        <v>21</v>
      </c>
      <c r="Y29" s="702" t="s">
        <v>204</v>
      </c>
      <c r="Z29" s="596">
        <v>2183</v>
      </c>
      <c r="AA29" s="270">
        <v>2500</v>
      </c>
      <c r="AB29" s="597">
        <f t="shared" ref="AB29:AB36" si="34">SUM(Z29:AA29)</f>
        <v>4683</v>
      </c>
      <c r="AC29" s="598">
        <v>279</v>
      </c>
      <c r="AD29" s="599">
        <v>1</v>
      </c>
      <c r="AE29" s="599">
        <v>0</v>
      </c>
      <c r="AF29" s="599">
        <v>0</v>
      </c>
      <c r="AG29" s="599">
        <v>3</v>
      </c>
      <c r="AH29" s="599">
        <v>4</v>
      </c>
      <c r="AI29" s="599">
        <v>1</v>
      </c>
      <c r="AJ29" s="599">
        <v>0</v>
      </c>
      <c r="AK29" s="599">
        <f t="shared" si="16"/>
        <v>288</v>
      </c>
      <c r="AL29" s="599">
        <v>80</v>
      </c>
      <c r="AM29" s="600">
        <f t="shared" ref="AM29:AM36" si="35">SUM(AK29:AL29)</f>
        <v>368</v>
      </c>
      <c r="AN29" s="703">
        <v>3</v>
      </c>
      <c r="AO29" s="704">
        <v>0</v>
      </c>
      <c r="AP29" s="601">
        <f t="shared" si="31"/>
        <v>3</v>
      </c>
      <c r="AQ29" s="705">
        <f t="shared" si="18"/>
        <v>340</v>
      </c>
      <c r="AR29" s="603">
        <f t="shared" si="19"/>
        <v>591</v>
      </c>
      <c r="AS29" s="604">
        <f t="shared" si="32"/>
        <v>931</v>
      </c>
      <c r="AT29" s="791">
        <f>+N25/AK29-1</f>
        <v>-0.10763888888888884</v>
      </c>
    </row>
    <row r="30" spans="1:46" ht="13.5" x14ac:dyDescent="0.2">
      <c r="A30" s="800">
        <v>22</v>
      </c>
      <c r="B30" s="375" t="s">
        <v>266</v>
      </c>
      <c r="C30" s="596">
        <v>435</v>
      </c>
      <c r="D30" s="270">
        <v>3890</v>
      </c>
      <c r="E30" s="597">
        <f t="shared" si="26"/>
        <v>4325</v>
      </c>
      <c r="F30" s="614">
        <v>28</v>
      </c>
      <c r="G30" s="599">
        <v>10</v>
      </c>
      <c r="H30" s="599">
        <v>0</v>
      </c>
      <c r="I30" s="599">
        <v>0</v>
      </c>
      <c r="J30" s="599">
        <v>14</v>
      </c>
      <c r="K30" s="599">
        <v>30</v>
      </c>
      <c r="L30" s="599">
        <v>1</v>
      </c>
      <c r="M30" s="600">
        <v>6</v>
      </c>
      <c r="N30" s="329">
        <f t="shared" si="27"/>
        <v>89</v>
      </c>
      <c r="O30" s="321">
        <v>3</v>
      </c>
      <c r="P30" s="600">
        <f t="shared" si="28"/>
        <v>92</v>
      </c>
      <c r="Q30" s="329">
        <v>0</v>
      </c>
      <c r="R30" s="321">
        <v>4</v>
      </c>
      <c r="S30" s="601">
        <f t="shared" si="29"/>
        <v>4</v>
      </c>
      <c r="T30" s="329">
        <f t="shared" si="33"/>
        <v>346</v>
      </c>
      <c r="U30" s="615">
        <f t="shared" si="33"/>
        <v>3883</v>
      </c>
      <c r="V30" s="616">
        <f t="shared" si="30"/>
        <v>4229</v>
      </c>
      <c r="X30" s="799">
        <v>22</v>
      </c>
      <c r="Y30" s="702" t="s">
        <v>245</v>
      </c>
      <c r="Z30" s="596">
        <v>465</v>
      </c>
      <c r="AA30" s="270">
        <v>600</v>
      </c>
      <c r="AB30" s="597">
        <f t="shared" si="34"/>
        <v>1065</v>
      </c>
      <c r="AC30" s="598">
        <v>64</v>
      </c>
      <c r="AD30" s="599">
        <v>5</v>
      </c>
      <c r="AE30" s="599">
        <v>14</v>
      </c>
      <c r="AF30" s="599">
        <v>0</v>
      </c>
      <c r="AG30" s="599">
        <v>7</v>
      </c>
      <c r="AH30" s="599">
        <v>30</v>
      </c>
      <c r="AI30" s="599">
        <v>0</v>
      </c>
      <c r="AJ30" s="599">
        <v>2</v>
      </c>
      <c r="AK30" s="599">
        <f t="shared" si="16"/>
        <v>122</v>
      </c>
      <c r="AL30" s="599">
        <v>9</v>
      </c>
      <c r="AM30" s="600">
        <f t="shared" si="35"/>
        <v>131</v>
      </c>
      <c r="AN30" s="703">
        <v>2</v>
      </c>
      <c r="AO30" s="704">
        <v>2</v>
      </c>
      <c r="AP30" s="601">
        <f t="shared" si="31"/>
        <v>4</v>
      </c>
      <c r="AQ30" s="705">
        <f t="shared" si="18"/>
        <v>309</v>
      </c>
      <c r="AR30" s="603">
        <f t="shared" si="19"/>
        <v>465</v>
      </c>
      <c r="AS30" s="604">
        <f t="shared" si="32"/>
        <v>774</v>
      </c>
      <c r="AT30" s="791">
        <f t="shared" ref="AT30:AT36" si="36">+N26/AK30-1</f>
        <v>0.16393442622950816</v>
      </c>
    </row>
    <row r="31" spans="1:46" ht="14.25" thickBot="1" x14ac:dyDescent="0.25">
      <c r="A31" s="800">
        <v>23</v>
      </c>
      <c r="B31" s="375" t="s">
        <v>267</v>
      </c>
      <c r="C31" s="596">
        <v>525</v>
      </c>
      <c r="D31" s="270">
        <v>4355</v>
      </c>
      <c r="E31" s="597">
        <f t="shared" si="26"/>
        <v>4880</v>
      </c>
      <c r="F31" s="614">
        <v>4</v>
      </c>
      <c r="G31" s="599">
        <v>16</v>
      </c>
      <c r="H31" s="599">
        <v>2</v>
      </c>
      <c r="I31" s="599">
        <v>0</v>
      </c>
      <c r="J31" s="599">
        <v>5</v>
      </c>
      <c r="K31" s="599">
        <v>19</v>
      </c>
      <c r="L31" s="599">
        <v>7</v>
      </c>
      <c r="M31" s="600">
        <v>2</v>
      </c>
      <c r="N31" s="329">
        <f t="shared" si="27"/>
        <v>55</v>
      </c>
      <c r="O31" s="321">
        <v>39</v>
      </c>
      <c r="P31" s="600">
        <f t="shared" si="28"/>
        <v>94</v>
      </c>
      <c r="Q31" s="329">
        <v>0</v>
      </c>
      <c r="R31" s="321">
        <v>99</v>
      </c>
      <c r="S31" s="601">
        <f t="shared" si="29"/>
        <v>99</v>
      </c>
      <c r="T31" s="329">
        <f t="shared" si="33"/>
        <v>470</v>
      </c>
      <c r="U31" s="615">
        <f t="shared" si="33"/>
        <v>4217</v>
      </c>
      <c r="V31" s="616">
        <f t="shared" si="30"/>
        <v>4687</v>
      </c>
      <c r="X31" s="799">
        <v>23</v>
      </c>
      <c r="Y31" s="702" t="s">
        <v>276</v>
      </c>
      <c r="Z31" s="596">
        <v>409</v>
      </c>
      <c r="AA31" s="270">
        <v>473</v>
      </c>
      <c r="AB31" s="597">
        <f t="shared" si="34"/>
        <v>882</v>
      </c>
      <c r="AC31" s="598">
        <v>60</v>
      </c>
      <c r="AD31" s="599">
        <v>10</v>
      </c>
      <c r="AE31" s="599">
        <v>7</v>
      </c>
      <c r="AF31" s="599">
        <v>0</v>
      </c>
      <c r="AG31" s="599">
        <v>10</v>
      </c>
      <c r="AH31" s="599">
        <v>9</v>
      </c>
      <c r="AI31" s="599">
        <v>1</v>
      </c>
      <c r="AJ31" s="599">
        <v>1</v>
      </c>
      <c r="AK31" s="599">
        <f t="shared" si="16"/>
        <v>98</v>
      </c>
      <c r="AL31" s="599">
        <v>6</v>
      </c>
      <c r="AM31" s="600">
        <f t="shared" si="35"/>
        <v>104</v>
      </c>
      <c r="AN31" s="708">
        <v>5</v>
      </c>
      <c r="AO31" s="709">
        <v>8</v>
      </c>
      <c r="AP31" s="610">
        <f t="shared" si="31"/>
        <v>13</v>
      </c>
      <c r="AQ31" s="710">
        <f t="shared" si="18"/>
        <v>412</v>
      </c>
      <c r="AR31" s="612">
        <f t="shared" si="19"/>
        <v>793</v>
      </c>
      <c r="AS31" s="613">
        <f t="shared" si="32"/>
        <v>1205</v>
      </c>
      <c r="AT31" s="791">
        <f t="shared" si="36"/>
        <v>0.62244897959183665</v>
      </c>
    </row>
    <row r="32" spans="1:46" ht="14.25" thickBot="1" x14ac:dyDescent="0.25">
      <c r="A32" s="800">
        <v>24</v>
      </c>
      <c r="B32" s="375" t="s">
        <v>268</v>
      </c>
      <c r="C32" s="596">
        <v>420</v>
      </c>
      <c r="D32" s="270">
        <v>4340</v>
      </c>
      <c r="E32" s="597">
        <f t="shared" si="26"/>
        <v>4760</v>
      </c>
      <c r="F32" s="614">
        <v>26</v>
      </c>
      <c r="G32" s="599">
        <v>3</v>
      </c>
      <c r="H32" s="599">
        <v>2</v>
      </c>
      <c r="I32" s="599">
        <v>0</v>
      </c>
      <c r="J32" s="599">
        <v>7</v>
      </c>
      <c r="K32" s="599">
        <v>30</v>
      </c>
      <c r="L32" s="599">
        <v>15</v>
      </c>
      <c r="M32" s="600">
        <v>0</v>
      </c>
      <c r="N32" s="329">
        <f t="shared" si="27"/>
        <v>83</v>
      </c>
      <c r="O32" s="321">
        <v>8</v>
      </c>
      <c r="P32" s="600">
        <f t="shared" si="28"/>
        <v>91</v>
      </c>
      <c r="Q32" s="329">
        <v>1</v>
      </c>
      <c r="R32" s="321">
        <v>1</v>
      </c>
      <c r="S32" s="601">
        <f t="shared" si="29"/>
        <v>2</v>
      </c>
      <c r="T32" s="329">
        <f t="shared" si="33"/>
        <v>336</v>
      </c>
      <c r="U32" s="615">
        <f t="shared" si="33"/>
        <v>4331</v>
      </c>
      <c r="V32" s="616">
        <f t="shared" si="30"/>
        <v>4667</v>
      </c>
      <c r="X32" s="799">
        <v>24</v>
      </c>
      <c r="Y32" s="706" t="s">
        <v>255</v>
      </c>
      <c r="Z32" s="605">
        <v>663</v>
      </c>
      <c r="AA32" s="606">
        <v>803</v>
      </c>
      <c r="AB32" s="707">
        <f t="shared" si="34"/>
        <v>1466</v>
      </c>
      <c r="AC32" s="607">
        <v>218</v>
      </c>
      <c r="AD32" s="608">
        <v>6</v>
      </c>
      <c r="AE32" s="608">
        <v>0</v>
      </c>
      <c r="AF32" s="608">
        <v>0</v>
      </c>
      <c r="AG32" s="608">
        <v>18</v>
      </c>
      <c r="AH32" s="608">
        <v>3</v>
      </c>
      <c r="AI32" s="608">
        <v>0</v>
      </c>
      <c r="AJ32" s="608">
        <v>1</v>
      </c>
      <c r="AK32" s="608">
        <f t="shared" si="16"/>
        <v>246</v>
      </c>
      <c r="AL32" s="608">
        <v>2</v>
      </c>
      <c r="AM32" s="609">
        <f t="shared" si="35"/>
        <v>248</v>
      </c>
      <c r="AN32" s="704">
        <v>0</v>
      </c>
      <c r="AO32" s="712">
        <v>1</v>
      </c>
      <c r="AP32" s="601">
        <f t="shared" si="31"/>
        <v>1</v>
      </c>
      <c r="AQ32" s="713">
        <f t="shared" si="18"/>
        <v>312</v>
      </c>
      <c r="AR32" s="615">
        <f t="shared" si="19"/>
        <v>3018</v>
      </c>
      <c r="AS32" s="616">
        <f t="shared" si="32"/>
        <v>3330</v>
      </c>
      <c r="AT32" s="791">
        <f t="shared" si="36"/>
        <v>-6.9105691056910556E-2</v>
      </c>
    </row>
    <row r="33" spans="1:46" ht="27" x14ac:dyDescent="0.2">
      <c r="A33" s="800">
        <v>25</v>
      </c>
      <c r="B33" s="539" t="s">
        <v>205</v>
      </c>
      <c r="C33" s="563">
        <v>998</v>
      </c>
      <c r="D33" s="564">
        <v>924</v>
      </c>
      <c r="E33" s="565">
        <f t="shared" si="26"/>
        <v>1922</v>
      </c>
      <c r="F33" s="443">
        <v>34</v>
      </c>
      <c r="G33" s="443">
        <v>268</v>
      </c>
      <c r="H33" s="443">
        <v>0</v>
      </c>
      <c r="I33" s="443">
        <v>0</v>
      </c>
      <c r="J33" s="443">
        <v>11</v>
      </c>
      <c r="K33" s="443">
        <v>7</v>
      </c>
      <c r="L33" s="443">
        <v>0</v>
      </c>
      <c r="M33" s="443">
        <v>4</v>
      </c>
      <c r="N33" s="572">
        <f t="shared" si="27"/>
        <v>324</v>
      </c>
      <c r="O33" s="570">
        <v>4</v>
      </c>
      <c r="P33" s="574">
        <f t="shared" si="28"/>
        <v>328</v>
      </c>
      <c r="Q33" s="347">
        <v>3</v>
      </c>
      <c r="R33" s="334">
        <v>0</v>
      </c>
      <c r="S33" s="576">
        <f t="shared" si="29"/>
        <v>3</v>
      </c>
      <c r="T33" s="578">
        <f t="shared" si="33"/>
        <v>671</v>
      </c>
      <c r="U33" s="579">
        <f t="shared" si="33"/>
        <v>920</v>
      </c>
      <c r="V33" s="580">
        <f t="shared" si="30"/>
        <v>1591</v>
      </c>
      <c r="X33" s="799">
        <v>25</v>
      </c>
      <c r="Y33" s="698" t="s">
        <v>265</v>
      </c>
      <c r="Z33" s="711">
        <v>863</v>
      </c>
      <c r="AA33" s="270">
        <v>3020</v>
      </c>
      <c r="AB33" s="597">
        <f t="shared" si="34"/>
        <v>3883</v>
      </c>
      <c r="AC33" s="598">
        <v>43</v>
      </c>
      <c r="AD33" s="599">
        <v>452</v>
      </c>
      <c r="AE33" s="599">
        <v>0</v>
      </c>
      <c r="AF33" s="599">
        <v>0</v>
      </c>
      <c r="AG33" s="599">
        <v>8</v>
      </c>
      <c r="AH33" s="599">
        <v>42</v>
      </c>
      <c r="AI33" s="599">
        <v>0</v>
      </c>
      <c r="AJ33" s="599">
        <v>6</v>
      </c>
      <c r="AK33" s="599">
        <f t="shared" si="16"/>
        <v>551</v>
      </c>
      <c r="AL33" s="599">
        <v>1</v>
      </c>
      <c r="AM33" s="600">
        <f t="shared" si="35"/>
        <v>552</v>
      </c>
      <c r="AN33" s="704">
        <v>0</v>
      </c>
      <c r="AO33" s="712">
        <v>1</v>
      </c>
      <c r="AP33" s="601">
        <f t="shared" si="31"/>
        <v>1</v>
      </c>
      <c r="AQ33" s="713">
        <f t="shared" si="18"/>
        <v>496</v>
      </c>
      <c r="AR33" s="615">
        <f t="shared" si="19"/>
        <v>3503</v>
      </c>
      <c r="AS33" s="616">
        <f t="shared" si="32"/>
        <v>3999</v>
      </c>
      <c r="AT33" s="791">
        <f t="shared" si="36"/>
        <v>-0.90925589836660614</v>
      </c>
    </row>
    <row r="34" spans="1:46" ht="27" x14ac:dyDescent="0.2">
      <c r="A34" s="800">
        <v>26</v>
      </c>
      <c r="B34" s="539" t="s">
        <v>207</v>
      </c>
      <c r="C34" s="566">
        <v>1018</v>
      </c>
      <c r="D34" s="564">
        <v>874</v>
      </c>
      <c r="E34" s="565">
        <f t="shared" si="26"/>
        <v>1892</v>
      </c>
      <c r="F34" s="443">
        <v>44</v>
      </c>
      <c r="G34" s="443">
        <v>134</v>
      </c>
      <c r="H34" s="443">
        <v>2</v>
      </c>
      <c r="I34" s="443">
        <v>0</v>
      </c>
      <c r="J34" s="443">
        <v>1</v>
      </c>
      <c r="K34" s="443">
        <v>25</v>
      </c>
      <c r="L34" s="443">
        <v>0</v>
      </c>
      <c r="M34" s="443">
        <v>2</v>
      </c>
      <c r="N34" s="572">
        <f t="shared" si="27"/>
        <v>208</v>
      </c>
      <c r="O34" s="570">
        <v>0</v>
      </c>
      <c r="P34" s="574">
        <f t="shared" si="28"/>
        <v>208</v>
      </c>
      <c r="Q34" s="347">
        <v>0</v>
      </c>
      <c r="R34" s="334">
        <v>0</v>
      </c>
      <c r="S34" s="576">
        <f t="shared" si="29"/>
        <v>0</v>
      </c>
      <c r="T34" s="578">
        <f t="shared" si="33"/>
        <v>810</v>
      </c>
      <c r="U34" s="579">
        <f t="shared" si="33"/>
        <v>874</v>
      </c>
      <c r="V34" s="580">
        <f t="shared" si="30"/>
        <v>1684</v>
      </c>
      <c r="X34" s="799">
        <v>26</v>
      </c>
      <c r="Y34" s="698" t="s">
        <v>266</v>
      </c>
      <c r="Z34" s="711">
        <v>896</v>
      </c>
      <c r="AA34" s="270">
        <v>3505</v>
      </c>
      <c r="AB34" s="597">
        <f t="shared" si="34"/>
        <v>4401</v>
      </c>
      <c r="AC34" s="598">
        <v>25</v>
      </c>
      <c r="AD34" s="599">
        <v>342</v>
      </c>
      <c r="AE34" s="599">
        <v>1</v>
      </c>
      <c r="AF34" s="599">
        <v>0</v>
      </c>
      <c r="AG34" s="599">
        <v>3</v>
      </c>
      <c r="AH34" s="599">
        <v>28</v>
      </c>
      <c r="AI34" s="599">
        <v>1</v>
      </c>
      <c r="AJ34" s="599">
        <v>0</v>
      </c>
      <c r="AK34" s="599">
        <f t="shared" si="16"/>
        <v>400</v>
      </c>
      <c r="AL34" s="599">
        <v>1</v>
      </c>
      <c r="AM34" s="600">
        <f t="shared" si="35"/>
        <v>401</v>
      </c>
      <c r="AN34" s="704">
        <v>1</v>
      </c>
      <c r="AO34" s="712">
        <v>82</v>
      </c>
      <c r="AP34" s="601">
        <f t="shared" si="31"/>
        <v>83</v>
      </c>
      <c r="AQ34" s="713">
        <f t="shared" si="18"/>
        <v>610</v>
      </c>
      <c r="AR34" s="615">
        <f t="shared" si="19"/>
        <v>2667</v>
      </c>
      <c r="AS34" s="616">
        <f t="shared" si="32"/>
        <v>3277</v>
      </c>
      <c r="AT34" s="791">
        <f t="shared" si="36"/>
        <v>-0.77749999999999997</v>
      </c>
    </row>
    <row r="35" spans="1:46" ht="27" x14ac:dyDescent="0.2">
      <c r="A35" s="800">
        <v>27</v>
      </c>
      <c r="B35" s="539" t="s">
        <v>208</v>
      </c>
      <c r="C35" s="566">
        <v>553</v>
      </c>
      <c r="D35" s="564">
        <v>632</v>
      </c>
      <c r="E35" s="565">
        <f t="shared" si="26"/>
        <v>1185</v>
      </c>
      <c r="F35" s="443">
        <v>21</v>
      </c>
      <c r="G35" s="443">
        <v>44</v>
      </c>
      <c r="H35" s="443">
        <v>0</v>
      </c>
      <c r="I35" s="443">
        <v>0</v>
      </c>
      <c r="J35" s="443">
        <v>12</v>
      </c>
      <c r="K35" s="443">
        <v>5</v>
      </c>
      <c r="L35" s="443">
        <v>0</v>
      </c>
      <c r="M35" s="443">
        <v>0</v>
      </c>
      <c r="N35" s="572">
        <f t="shared" si="27"/>
        <v>82</v>
      </c>
      <c r="O35" s="570">
        <v>3</v>
      </c>
      <c r="P35" s="574">
        <f t="shared" si="28"/>
        <v>85</v>
      </c>
      <c r="Q35" s="359">
        <v>166</v>
      </c>
      <c r="R35" s="360">
        <v>4</v>
      </c>
      <c r="S35" s="576">
        <f t="shared" si="29"/>
        <v>170</v>
      </c>
      <c r="T35" s="578">
        <f t="shared" si="33"/>
        <v>305</v>
      </c>
      <c r="U35" s="579">
        <f t="shared" si="33"/>
        <v>625</v>
      </c>
      <c r="V35" s="580">
        <f t="shared" si="30"/>
        <v>930</v>
      </c>
      <c r="X35" s="799">
        <v>27</v>
      </c>
      <c r="Y35" s="698" t="s">
        <v>267</v>
      </c>
      <c r="Z35" s="711">
        <v>1119</v>
      </c>
      <c r="AA35" s="270">
        <v>2787</v>
      </c>
      <c r="AB35" s="597">
        <f t="shared" si="34"/>
        <v>3906</v>
      </c>
      <c r="AC35" s="598">
        <v>15</v>
      </c>
      <c r="AD35" s="599">
        <v>456</v>
      </c>
      <c r="AE35" s="599">
        <v>1</v>
      </c>
      <c r="AF35" s="599">
        <v>0</v>
      </c>
      <c r="AG35" s="599">
        <v>3</v>
      </c>
      <c r="AH35" s="599">
        <v>30</v>
      </c>
      <c r="AI35" s="599">
        <v>3</v>
      </c>
      <c r="AJ35" s="599">
        <v>0</v>
      </c>
      <c r="AK35" s="599">
        <f t="shared" si="16"/>
        <v>508</v>
      </c>
      <c r="AL35" s="599">
        <v>38</v>
      </c>
      <c r="AM35" s="600">
        <f t="shared" si="35"/>
        <v>546</v>
      </c>
      <c r="AN35" s="704">
        <v>1</v>
      </c>
      <c r="AO35" s="712">
        <v>0</v>
      </c>
      <c r="AP35" s="601">
        <f t="shared" si="31"/>
        <v>1</v>
      </c>
      <c r="AQ35" s="713">
        <f t="shared" si="18"/>
        <v>381</v>
      </c>
      <c r="AR35" s="615">
        <f t="shared" si="19"/>
        <v>2572</v>
      </c>
      <c r="AS35" s="616">
        <f t="shared" si="32"/>
        <v>2953</v>
      </c>
      <c r="AT35" s="791">
        <f t="shared" si="36"/>
        <v>-0.8917322834645669</v>
      </c>
    </row>
    <row r="36" spans="1:46" ht="27" x14ac:dyDescent="0.2">
      <c r="A36" s="800">
        <v>28</v>
      </c>
      <c r="B36" s="539" t="s">
        <v>209</v>
      </c>
      <c r="C36" s="566">
        <v>681</v>
      </c>
      <c r="D36" s="564">
        <v>1133</v>
      </c>
      <c r="E36" s="565">
        <f t="shared" si="26"/>
        <v>1814</v>
      </c>
      <c r="F36" s="443">
        <v>33</v>
      </c>
      <c r="G36" s="443">
        <v>101</v>
      </c>
      <c r="H36" s="443">
        <v>5</v>
      </c>
      <c r="I36" s="443">
        <v>0</v>
      </c>
      <c r="J36" s="443">
        <v>5</v>
      </c>
      <c r="K36" s="443">
        <v>9</v>
      </c>
      <c r="L36" s="443">
        <v>1</v>
      </c>
      <c r="M36" s="443">
        <v>2</v>
      </c>
      <c r="N36" s="572">
        <f t="shared" si="27"/>
        <v>156</v>
      </c>
      <c r="O36" s="570">
        <v>1</v>
      </c>
      <c r="P36" s="574">
        <f t="shared" si="28"/>
        <v>157</v>
      </c>
      <c r="Q36" s="347">
        <v>0</v>
      </c>
      <c r="R36" s="334">
        <v>1</v>
      </c>
      <c r="S36" s="576">
        <f t="shared" si="29"/>
        <v>1</v>
      </c>
      <c r="T36" s="578">
        <f t="shared" si="33"/>
        <v>525</v>
      </c>
      <c r="U36" s="579">
        <f t="shared" si="33"/>
        <v>1131</v>
      </c>
      <c r="V36" s="580">
        <f t="shared" si="30"/>
        <v>1656</v>
      </c>
      <c r="X36" s="799">
        <v>28</v>
      </c>
      <c r="Y36" s="698" t="s">
        <v>268</v>
      </c>
      <c r="Z36" s="711">
        <v>835</v>
      </c>
      <c r="AA36" s="270">
        <v>2574</v>
      </c>
      <c r="AB36" s="597">
        <f t="shared" si="34"/>
        <v>3409</v>
      </c>
      <c r="AC36" s="598">
        <v>14</v>
      </c>
      <c r="AD36" s="599">
        <v>411</v>
      </c>
      <c r="AE36" s="599">
        <v>2</v>
      </c>
      <c r="AF36" s="599">
        <v>0</v>
      </c>
      <c r="AG36" s="599">
        <v>3</v>
      </c>
      <c r="AH36" s="599">
        <v>20</v>
      </c>
      <c r="AI36" s="599">
        <v>1</v>
      </c>
      <c r="AJ36" s="599">
        <v>2</v>
      </c>
      <c r="AK36" s="599">
        <f t="shared" si="16"/>
        <v>453</v>
      </c>
      <c r="AL36" s="599">
        <v>2</v>
      </c>
      <c r="AM36" s="600">
        <f t="shared" si="35"/>
        <v>455</v>
      </c>
      <c r="AN36" s="720">
        <v>3</v>
      </c>
      <c r="AO36" s="721">
        <v>0</v>
      </c>
      <c r="AP36" s="722">
        <f t="shared" ref="AP36:AP41" si="37">SUM(AN36:AO36)</f>
        <v>3</v>
      </c>
      <c r="AQ36" s="723">
        <f t="shared" si="18"/>
        <v>720</v>
      </c>
      <c r="AR36" s="724">
        <f t="shared" si="19"/>
        <v>1649</v>
      </c>
      <c r="AS36" s="725">
        <f t="shared" ref="AS36:AS61" si="38">+AQ36+AR36</f>
        <v>2369</v>
      </c>
      <c r="AT36" s="791">
        <f t="shared" si="36"/>
        <v>-0.81677704194260481</v>
      </c>
    </row>
    <row r="37" spans="1:46" ht="14.25" thickBot="1" x14ac:dyDescent="0.25">
      <c r="A37" s="800">
        <v>29</v>
      </c>
      <c r="B37" s="539" t="s">
        <v>206</v>
      </c>
      <c r="C37" s="567">
        <v>294</v>
      </c>
      <c r="D37" s="568">
        <v>100</v>
      </c>
      <c r="E37" s="569">
        <f t="shared" si="26"/>
        <v>394</v>
      </c>
      <c r="F37" s="445">
        <v>23</v>
      </c>
      <c r="G37" s="446">
        <v>50</v>
      </c>
      <c r="H37" s="446">
        <v>0</v>
      </c>
      <c r="I37" s="446">
        <v>0</v>
      </c>
      <c r="J37" s="446">
        <v>3</v>
      </c>
      <c r="K37" s="446">
        <v>7</v>
      </c>
      <c r="L37" s="446">
        <v>1</v>
      </c>
      <c r="M37" s="446">
        <v>2</v>
      </c>
      <c r="N37" s="573">
        <f t="shared" si="27"/>
        <v>86</v>
      </c>
      <c r="O37" s="571">
        <v>1</v>
      </c>
      <c r="P37" s="575">
        <f t="shared" si="28"/>
        <v>87</v>
      </c>
      <c r="Q37" s="348">
        <v>3</v>
      </c>
      <c r="R37" s="335">
        <v>0</v>
      </c>
      <c r="S37" s="577">
        <f t="shared" si="29"/>
        <v>3</v>
      </c>
      <c r="T37" s="581">
        <f t="shared" si="33"/>
        <v>205</v>
      </c>
      <c r="U37" s="582">
        <f t="shared" si="33"/>
        <v>99</v>
      </c>
      <c r="V37" s="583">
        <f t="shared" si="30"/>
        <v>304</v>
      </c>
      <c r="X37" s="799">
        <v>29</v>
      </c>
      <c r="Y37" s="714" t="s">
        <v>205</v>
      </c>
      <c r="Z37" s="715">
        <v>1074</v>
      </c>
      <c r="AA37" s="716">
        <v>1698</v>
      </c>
      <c r="AB37" s="717">
        <f t="shared" ref="AB37" si="39">SUM(Z37:AA37)</f>
        <v>2772</v>
      </c>
      <c r="AC37" s="647">
        <v>174</v>
      </c>
      <c r="AD37" s="647">
        <v>170</v>
      </c>
      <c r="AE37" s="647">
        <v>0</v>
      </c>
      <c r="AF37" s="647">
        <v>0</v>
      </c>
      <c r="AG37" s="647">
        <v>4</v>
      </c>
      <c r="AH37" s="647">
        <v>2</v>
      </c>
      <c r="AI37" s="647">
        <v>0</v>
      </c>
      <c r="AJ37" s="647">
        <v>1</v>
      </c>
      <c r="AK37" s="718">
        <f t="shared" ref="AK37" si="40">SUM(AC37:AJ37)</f>
        <v>351</v>
      </c>
      <c r="AL37" s="718">
        <v>49</v>
      </c>
      <c r="AM37" s="719">
        <f t="shared" ref="AM37" si="41">SUM(AK37:AL37)</f>
        <v>400</v>
      </c>
      <c r="AN37" s="720">
        <v>0</v>
      </c>
      <c r="AO37" s="721">
        <v>0</v>
      </c>
      <c r="AP37" s="722">
        <f t="shared" si="37"/>
        <v>0</v>
      </c>
      <c r="AQ37" s="723">
        <f>+Z22-AK22-AN37</f>
        <v>444</v>
      </c>
      <c r="AR37" s="724">
        <f>+AA22-AL22-AO37</f>
        <v>768</v>
      </c>
      <c r="AS37" s="725">
        <f t="shared" si="38"/>
        <v>1212</v>
      </c>
      <c r="AT37" s="791">
        <f>+N33/AK37-1</f>
        <v>-7.6923076923076872E-2</v>
      </c>
    </row>
    <row r="38" spans="1:46" ht="13.5" x14ac:dyDescent="0.2">
      <c r="A38" s="800">
        <v>30</v>
      </c>
      <c r="B38" s="539" t="s">
        <v>227</v>
      </c>
      <c r="C38" s="566">
        <v>693</v>
      </c>
      <c r="D38" s="564">
        <v>956</v>
      </c>
      <c r="E38" s="565">
        <f t="shared" ref="E38:E57" si="42">SUM(C38:D38)</f>
        <v>1649</v>
      </c>
      <c r="F38" s="570">
        <v>98</v>
      </c>
      <c r="G38" s="570">
        <v>37</v>
      </c>
      <c r="H38" s="570">
        <v>9</v>
      </c>
      <c r="I38" s="570">
        <v>0</v>
      </c>
      <c r="J38" s="570">
        <v>27</v>
      </c>
      <c r="K38" s="570">
        <v>1</v>
      </c>
      <c r="L38" s="570">
        <v>2</v>
      </c>
      <c r="M38" s="570">
        <v>0</v>
      </c>
      <c r="N38" s="572">
        <f t="shared" si="27"/>
        <v>174</v>
      </c>
      <c r="O38" s="570">
        <v>19</v>
      </c>
      <c r="P38" s="574">
        <f t="shared" ref="P38:P57" si="43">SUM(N38:O38)</f>
        <v>193</v>
      </c>
      <c r="Q38" s="349">
        <v>0</v>
      </c>
      <c r="R38" s="349">
        <v>0</v>
      </c>
      <c r="S38" s="576">
        <f t="shared" si="29"/>
        <v>0</v>
      </c>
      <c r="T38" s="592">
        <f t="shared" si="33"/>
        <v>519</v>
      </c>
      <c r="U38" s="579">
        <f>+D38-O38-R38</f>
        <v>937</v>
      </c>
      <c r="V38" s="580">
        <f t="shared" ref="V38:V57" si="44">+T38+U38</f>
        <v>1456</v>
      </c>
      <c r="X38" s="799">
        <v>30</v>
      </c>
      <c r="Y38" s="714" t="s">
        <v>207</v>
      </c>
      <c r="Z38" s="726">
        <v>1009</v>
      </c>
      <c r="AA38" s="716">
        <v>962</v>
      </c>
      <c r="AB38" s="717">
        <f t="shared" ref="AB38:AB63" si="45">SUM(Z38:AA38)</f>
        <v>1971</v>
      </c>
      <c r="AC38" s="647">
        <v>73</v>
      </c>
      <c r="AD38" s="647">
        <v>198</v>
      </c>
      <c r="AE38" s="647">
        <v>6</v>
      </c>
      <c r="AF38" s="647">
        <v>0</v>
      </c>
      <c r="AG38" s="647">
        <v>1</v>
      </c>
      <c r="AH38" s="647">
        <v>0</v>
      </c>
      <c r="AI38" s="647">
        <v>1</v>
      </c>
      <c r="AJ38" s="647">
        <v>1</v>
      </c>
      <c r="AK38" s="718">
        <f>SUM(AC38:AJ38)</f>
        <v>280</v>
      </c>
      <c r="AL38" s="718">
        <v>0</v>
      </c>
      <c r="AM38" s="719">
        <f t="shared" ref="AM38:AM63" si="46">SUM(AK38:AL38)</f>
        <v>280</v>
      </c>
      <c r="AN38" s="720">
        <v>6</v>
      </c>
      <c r="AO38" s="721">
        <v>5</v>
      </c>
      <c r="AP38" s="722">
        <f t="shared" si="37"/>
        <v>11</v>
      </c>
      <c r="AQ38" s="723">
        <f t="shared" ref="AQ38:AQ62" si="47">+Z38-AK38-AN38</f>
        <v>723</v>
      </c>
      <c r="AR38" s="724">
        <f t="shared" ref="AR38:AR62" si="48">+AA38-AL38-AO38</f>
        <v>957</v>
      </c>
      <c r="AS38" s="725">
        <f t="shared" si="38"/>
        <v>1680</v>
      </c>
      <c r="AT38" s="791">
        <f t="shared" ref="AT38:AT47" si="49">+N34/AK38-1</f>
        <v>-0.25714285714285712</v>
      </c>
    </row>
    <row r="39" spans="1:46" ht="13.5" x14ac:dyDescent="0.2">
      <c r="A39" s="800">
        <v>31</v>
      </c>
      <c r="B39" s="539" t="s">
        <v>228</v>
      </c>
      <c r="C39" s="566">
        <v>588</v>
      </c>
      <c r="D39" s="564">
        <v>1453</v>
      </c>
      <c r="E39" s="565">
        <f t="shared" si="42"/>
        <v>2041</v>
      </c>
      <c r="F39" s="570">
        <v>37</v>
      </c>
      <c r="G39" s="570">
        <v>42</v>
      </c>
      <c r="H39" s="570">
        <v>36</v>
      </c>
      <c r="I39" s="570">
        <v>0</v>
      </c>
      <c r="J39" s="570">
        <v>11</v>
      </c>
      <c r="K39" s="570">
        <v>0</v>
      </c>
      <c r="L39" s="570">
        <v>0</v>
      </c>
      <c r="M39" s="570">
        <v>0</v>
      </c>
      <c r="N39" s="572">
        <f t="shared" ref="N39:N57" si="50">SUM(F39:M39)</f>
        <v>126</v>
      </c>
      <c r="O39" s="570">
        <v>3</v>
      </c>
      <c r="P39" s="574">
        <f t="shared" si="43"/>
        <v>129</v>
      </c>
      <c r="Q39" s="349">
        <v>0</v>
      </c>
      <c r="R39" s="349">
        <v>0</v>
      </c>
      <c r="S39" s="576">
        <f t="shared" ref="S39:S57" si="51">SUM(Q39:R39)</f>
        <v>0</v>
      </c>
      <c r="T39" s="592">
        <f t="shared" si="33"/>
        <v>462</v>
      </c>
      <c r="U39" s="579">
        <f t="shared" si="33"/>
        <v>1450</v>
      </c>
      <c r="V39" s="580">
        <f t="shared" si="44"/>
        <v>1912</v>
      </c>
      <c r="X39" s="799">
        <v>31</v>
      </c>
      <c r="Y39" s="714" t="s">
        <v>208</v>
      </c>
      <c r="Z39" s="726">
        <v>1615</v>
      </c>
      <c r="AA39" s="716">
        <v>752</v>
      </c>
      <c r="AB39" s="717">
        <f t="shared" si="45"/>
        <v>2367</v>
      </c>
      <c r="AC39" s="647">
        <v>55</v>
      </c>
      <c r="AD39" s="647">
        <v>87</v>
      </c>
      <c r="AE39" s="647">
        <v>0</v>
      </c>
      <c r="AF39" s="647">
        <v>0</v>
      </c>
      <c r="AG39" s="647">
        <v>12</v>
      </c>
      <c r="AH39" s="647">
        <v>4</v>
      </c>
      <c r="AI39" s="647">
        <v>3</v>
      </c>
      <c r="AJ39" s="647">
        <v>0</v>
      </c>
      <c r="AK39" s="718">
        <f>SUM(AC39:AJ39)</f>
        <v>161</v>
      </c>
      <c r="AL39" s="718">
        <v>1</v>
      </c>
      <c r="AM39" s="719">
        <f t="shared" si="46"/>
        <v>162</v>
      </c>
      <c r="AN39" s="720">
        <v>265</v>
      </c>
      <c r="AO39" s="721">
        <v>86</v>
      </c>
      <c r="AP39" s="722">
        <f t="shared" si="37"/>
        <v>351</v>
      </c>
      <c r="AQ39" s="723">
        <f t="shared" si="47"/>
        <v>1189</v>
      </c>
      <c r="AR39" s="724">
        <f t="shared" si="48"/>
        <v>665</v>
      </c>
      <c r="AS39" s="725">
        <f t="shared" si="38"/>
        <v>1854</v>
      </c>
      <c r="AT39" s="791">
        <f t="shared" si="49"/>
        <v>-0.49068322981366463</v>
      </c>
    </row>
    <row r="40" spans="1:46" ht="13.5" x14ac:dyDescent="0.2">
      <c r="A40" s="800">
        <v>32</v>
      </c>
      <c r="B40" s="539" t="s">
        <v>229</v>
      </c>
      <c r="C40" s="566">
        <v>777</v>
      </c>
      <c r="D40" s="564">
        <v>610</v>
      </c>
      <c r="E40" s="565">
        <f t="shared" si="42"/>
        <v>1387</v>
      </c>
      <c r="F40" s="570">
        <v>16</v>
      </c>
      <c r="G40" s="570">
        <v>408</v>
      </c>
      <c r="H40" s="570">
        <v>11</v>
      </c>
      <c r="I40" s="570">
        <v>0</v>
      </c>
      <c r="J40" s="570">
        <v>10</v>
      </c>
      <c r="K40" s="570">
        <v>0</v>
      </c>
      <c r="L40" s="570">
        <v>0</v>
      </c>
      <c r="M40" s="570">
        <v>0</v>
      </c>
      <c r="N40" s="572">
        <f t="shared" si="50"/>
        <v>445</v>
      </c>
      <c r="O40" s="570">
        <v>10</v>
      </c>
      <c r="P40" s="574">
        <f t="shared" si="43"/>
        <v>455</v>
      </c>
      <c r="Q40" s="349">
        <v>3</v>
      </c>
      <c r="R40" s="349">
        <v>44</v>
      </c>
      <c r="S40" s="576">
        <f t="shared" si="51"/>
        <v>47</v>
      </c>
      <c r="T40" s="592">
        <f t="shared" si="33"/>
        <v>329</v>
      </c>
      <c r="U40" s="579">
        <f t="shared" si="33"/>
        <v>556</v>
      </c>
      <c r="V40" s="580">
        <f t="shared" si="44"/>
        <v>885</v>
      </c>
      <c r="X40" s="799">
        <v>32</v>
      </c>
      <c r="Y40" s="714" t="s">
        <v>209</v>
      </c>
      <c r="Z40" s="726">
        <v>693</v>
      </c>
      <c r="AA40" s="716">
        <v>604</v>
      </c>
      <c r="AB40" s="717">
        <f t="shared" si="45"/>
        <v>1297</v>
      </c>
      <c r="AC40" s="647">
        <v>28</v>
      </c>
      <c r="AD40" s="647">
        <v>103</v>
      </c>
      <c r="AE40" s="647">
        <v>0</v>
      </c>
      <c r="AF40" s="647">
        <v>0</v>
      </c>
      <c r="AG40" s="647">
        <v>1</v>
      </c>
      <c r="AH40" s="647">
        <v>2</v>
      </c>
      <c r="AI40" s="647">
        <v>1</v>
      </c>
      <c r="AJ40" s="647">
        <v>0</v>
      </c>
      <c r="AK40" s="718">
        <f>SUM(AC40:AJ40)</f>
        <v>135</v>
      </c>
      <c r="AL40" s="718">
        <v>2</v>
      </c>
      <c r="AM40" s="719">
        <f t="shared" si="46"/>
        <v>137</v>
      </c>
      <c r="AN40" s="720">
        <v>0</v>
      </c>
      <c r="AO40" s="721">
        <v>0</v>
      </c>
      <c r="AP40" s="722">
        <f t="shared" si="37"/>
        <v>0</v>
      </c>
      <c r="AQ40" s="723">
        <f t="shared" si="47"/>
        <v>558</v>
      </c>
      <c r="AR40" s="724">
        <f t="shared" si="48"/>
        <v>602</v>
      </c>
      <c r="AS40" s="725">
        <f t="shared" si="38"/>
        <v>1160</v>
      </c>
      <c r="AT40" s="791">
        <f t="shared" si="49"/>
        <v>0.15555555555555545</v>
      </c>
    </row>
    <row r="41" spans="1:46" ht="14.25" thickBot="1" x14ac:dyDescent="0.25">
      <c r="A41" s="800">
        <v>33</v>
      </c>
      <c r="B41" s="539" t="s">
        <v>211</v>
      </c>
      <c r="C41" s="566">
        <v>830</v>
      </c>
      <c r="D41" s="564">
        <v>1117</v>
      </c>
      <c r="E41" s="565">
        <f t="shared" si="42"/>
        <v>1947</v>
      </c>
      <c r="F41" s="570">
        <v>85</v>
      </c>
      <c r="G41" s="570">
        <v>101</v>
      </c>
      <c r="H41" s="570">
        <v>19</v>
      </c>
      <c r="I41" s="570">
        <v>0</v>
      </c>
      <c r="J41" s="570">
        <v>52</v>
      </c>
      <c r="K41" s="570">
        <v>2</v>
      </c>
      <c r="L41" s="570">
        <v>0</v>
      </c>
      <c r="M41" s="570">
        <v>0</v>
      </c>
      <c r="N41" s="572">
        <f t="shared" si="50"/>
        <v>259</v>
      </c>
      <c r="O41" s="570">
        <v>13</v>
      </c>
      <c r="P41" s="574">
        <f t="shared" si="43"/>
        <v>272</v>
      </c>
      <c r="Q41" s="349">
        <v>0</v>
      </c>
      <c r="R41" s="349">
        <v>67</v>
      </c>
      <c r="S41" s="576">
        <f t="shared" si="51"/>
        <v>67</v>
      </c>
      <c r="T41" s="592">
        <f t="shared" si="33"/>
        <v>571</v>
      </c>
      <c r="U41" s="579">
        <f t="shared" si="33"/>
        <v>1037</v>
      </c>
      <c r="V41" s="580">
        <f t="shared" si="44"/>
        <v>1608</v>
      </c>
      <c r="X41" s="799">
        <v>33</v>
      </c>
      <c r="Y41" s="727" t="s">
        <v>206</v>
      </c>
      <c r="Z41" s="728">
        <v>318</v>
      </c>
      <c r="AA41" s="729">
        <v>161</v>
      </c>
      <c r="AB41" s="730">
        <f t="shared" si="45"/>
        <v>479</v>
      </c>
      <c r="AC41" s="696">
        <v>22</v>
      </c>
      <c r="AD41" s="674">
        <v>23</v>
      </c>
      <c r="AE41" s="674">
        <v>0</v>
      </c>
      <c r="AF41" s="674">
        <v>0</v>
      </c>
      <c r="AG41" s="674">
        <v>3</v>
      </c>
      <c r="AH41" s="674">
        <v>3</v>
      </c>
      <c r="AI41" s="674">
        <v>3</v>
      </c>
      <c r="AJ41" s="674">
        <v>1</v>
      </c>
      <c r="AK41" s="731">
        <f>SUM(AC41:AJ41)</f>
        <v>55</v>
      </c>
      <c r="AL41" s="731">
        <v>0</v>
      </c>
      <c r="AM41" s="732">
        <f t="shared" si="46"/>
        <v>55</v>
      </c>
      <c r="AN41" s="733">
        <v>0</v>
      </c>
      <c r="AO41" s="734">
        <v>33</v>
      </c>
      <c r="AP41" s="735">
        <f t="shared" si="37"/>
        <v>33</v>
      </c>
      <c r="AQ41" s="736">
        <f t="shared" si="47"/>
        <v>263</v>
      </c>
      <c r="AR41" s="737">
        <f t="shared" si="48"/>
        <v>128</v>
      </c>
      <c r="AS41" s="738">
        <f t="shared" si="38"/>
        <v>391</v>
      </c>
      <c r="AT41" s="791">
        <f t="shared" si="49"/>
        <v>0.56363636363636371</v>
      </c>
    </row>
    <row r="42" spans="1:46" ht="13.5" x14ac:dyDescent="0.2">
      <c r="A42" s="800">
        <v>34</v>
      </c>
      <c r="B42" s="539" t="s">
        <v>250</v>
      </c>
      <c r="C42" s="566">
        <v>1215</v>
      </c>
      <c r="D42" s="564">
        <v>980</v>
      </c>
      <c r="E42" s="565">
        <f t="shared" si="42"/>
        <v>2195</v>
      </c>
      <c r="F42" s="570">
        <v>70</v>
      </c>
      <c r="G42" s="570">
        <v>89</v>
      </c>
      <c r="H42" s="570">
        <v>16</v>
      </c>
      <c r="I42" s="570">
        <v>0</v>
      </c>
      <c r="J42" s="570">
        <v>75</v>
      </c>
      <c r="K42" s="570">
        <v>0</v>
      </c>
      <c r="L42" s="570">
        <v>0</v>
      </c>
      <c r="M42" s="570">
        <v>0</v>
      </c>
      <c r="N42" s="572">
        <f t="shared" si="50"/>
        <v>250</v>
      </c>
      <c r="O42" s="570">
        <v>3</v>
      </c>
      <c r="P42" s="574">
        <f t="shared" si="43"/>
        <v>253</v>
      </c>
      <c r="Q42" s="349">
        <v>4</v>
      </c>
      <c r="R42" s="349">
        <v>0</v>
      </c>
      <c r="S42" s="576">
        <f t="shared" si="51"/>
        <v>4</v>
      </c>
      <c r="T42" s="592">
        <f t="shared" si="33"/>
        <v>961</v>
      </c>
      <c r="U42" s="579">
        <f t="shared" si="33"/>
        <v>977</v>
      </c>
      <c r="V42" s="580">
        <f t="shared" si="44"/>
        <v>1938</v>
      </c>
      <c r="X42" s="799">
        <v>34</v>
      </c>
      <c r="Y42" s="714" t="s">
        <v>227</v>
      </c>
      <c r="Z42" s="726">
        <v>582</v>
      </c>
      <c r="AA42" s="716">
        <v>1194</v>
      </c>
      <c r="AB42" s="717">
        <f t="shared" si="45"/>
        <v>1776</v>
      </c>
      <c r="AC42" s="718">
        <v>81</v>
      </c>
      <c r="AD42" s="718">
        <v>63</v>
      </c>
      <c r="AE42" s="718">
        <v>20</v>
      </c>
      <c r="AF42" s="718">
        <v>0</v>
      </c>
      <c r="AG42" s="718">
        <v>26</v>
      </c>
      <c r="AH42" s="718">
        <v>1</v>
      </c>
      <c r="AI42" s="718">
        <v>0</v>
      </c>
      <c r="AJ42" s="718">
        <v>0</v>
      </c>
      <c r="AK42" s="718">
        <f>SUM(AC42:AJ42)</f>
        <v>191</v>
      </c>
      <c r="AL42" s="718">
        <v>14</v>
      </c>
      <c r="AM42" s="739">
        <f t="shared" si="46"/>
        <v>205</v>
      </c>
      <c r="AN42" s="740">
        <v>4</v>
      </c>
      <c r="AO42" s="741">
        <v>14</v>
      </c>
      <c r="AP42" s="742">
        <f>SUM(AN42:AO42)</f>
        <v>18</v>
      </c>
      <c r="AQ42" s="743">
        <f t="shared" si="47"/>
        <v>387</v>
      </c>
      <c r="AR42" s="724">
        <f t="shared" si="48"/>
        <v>1166</v>
      </c>
      <c r="AS42" s="725">
        <f t="shared" si="38"/>
        <v>1553</v>
      </c>
      <c r="AT42" s="791">
        <f t="shared" si="49"/>
        <v>-8.9005235602094279E-2</v>
      </c>
    </row>
    <row r="43" spans="1:46" ht="13.5" x14ac:dyDescent="0.2">
      <c r="A43" s="800">
        <v>35</v>
      </c>
      <c r="B43" s="539" t="s">
        <v>212</v>
      </c>
      <c r="C43" s="566">
        <v>867</v>
      </c>
      <c r="D43" s="564">
        <v>662</v>
      </c>
      <c r="E43" s="565">
        <f t="shared" si="42"/>
        <v>1529</v>
      </c>
      <c r="F43" s="570">
        <v>47</v>
      </c>
      <c r="G43" s="570">
        <v>160</v>
      </c>
      <c r="H43" s="570">
        <v>14</v>
      </c>
      <c r="I43" s="570">
        <v>0</v>
      </c>
      <c r="J43" s="570">
        <v>20</v>
      </c>
      <c r="K43" s="570">
        <v>0</v>
      </c>
      <c r="L43" s="570">
        <v>0</v>
      </c>
      <c r="M43" s="570">
        <v>0</v>
      </c>
      <c r="N43" s="572">
        <f t="shared" si="50"/>
        <v>241</v>
      </c>
      <c r="O43" s="570">
        <v>3</v>
      </c>
      <c r="P43" s="574">
        <f t="shared" si="43"/>
        <v>244</v>
      </c>
      <c r="Q43" s="349">
        <v>0</v>
      </c>
      <c r="R43" s="349">
        <v>0</v>
      </c>
      <c r="S43" s="576">
        <f t="shared" si="51"/>
        <v>0</v>
      </c>
      <c r="T43" s="592">
        <f t="shared" si="33"/>
        <v>626</v>
      </c>
      <c r="U43" s="579">
        <f t="shared" si="33"/>
        <v>659</v>
      </c>
      <c r="V43" s="580">
        <f t="shared" si="44"/>
        <v>1285</v>
      </c>
      <c r="X43" s="799">
        <v>35</v>
      </c>
      <c r="Y43" s="714" t="s">
        <v>228</v>
      </c>
      <c r="Z43" s="726">
        <v>631</v>
      </c>
      <c r="AA43" s="716">
        <v>860</v>
      </c>
      <c r="AB43" s="717">
        <f t="shared" si="45"/>
        <v>1491</v>
      </c>
      <c r="AC43" s="718">
        <v>62</v>
      </c>
      <c r="AD43" s="718">
        <v>83</v>
      </c>
      <c r="AE43" s="718">
        <v>66</v>
      </c>
      <c r="AF43" s="718">
        <v>0</v>
      </c>
      <c r="AG43" s="718">
        <v>0</v>
      </c>
      <c r="AH43" s="718">
        <v>0</v>
      </c>
      <c r="AI43" s="718">
        <v>0</v>
      </c>
      <c r="AJ43" s="718">
        <v>0</v>
      </c>
      <c r="AK43" s="718">
        <f t="shared" ref="AK43:AK59" si="52">SUM(AC43:AJ43)</f>
        <v>211</v>
      </c>
      <c r="AL43" s="718">
        <v>2</v>
      </c>
      <c r="AM43" s="719">
        <f t="shared" si="46"/>
        <v>213</v>
      </c>
      <c r="AN43" s="741">
        <v>0</v>
      </c>
      <c r="AO43" s="741">
        <v>1</v>
      </c>
      <c r="AP43" s="722">
        <f t="shared" ref="AP43:AP61" si="53">SUM(AN43:AO43)</f>
        <v>1</v>
      </c>
      <c r="AQ43" s="743">
        <f t="shared" si="47"/>
        <v>420</v>
      </c>
      <c r="AR43" s="724">
        <f t="shared" si="48"/>
        <v>857</v>
      </c>
      <c r="AS43" s="725">
        <f t="shared" si="38"/>
        <v>1277</v>
      </c>
      <c r="AT43" s="791">
        <f t="shared" si="49"/>
        <v>-0.40284360189573465</v>
      </c>
    </row>
    <row r="44" spans="1:46" ht="13.5" x14ac:dyDescent="0.2">
      <c r="A44" s="800">
        <v>36</v>
      </c>
      <c r="B44" s="539" t="s">
        <v>236</v>
      </c>
      <c r="C44" s="566">
        <v>363</v>
      </c>
      <c r="D44" s="564">
        <v>553</v>
      </c>
      <c r="E44" s="565">
        <f t="shared" si="42"/>
        <v>916</v>
      </c>
      <c r="F44" s="570">
        <v>149</v>
      </c>
      <c r="G44" s="570">
        <v>16</v>
      </c>
      <c r="H44" s="570">
        <v>4</v>
      </c>
      <c r="I44" s="570">
        <v>0</v>
      </c>
      <c r="J44" s="570">
        <v>1</v>
      </c>
      <c r="K44" s="570">
        <v>1</v>
      </c>
      <c r="L44" s="570">
        <v>0</v>
      </c>
      <c r="M44" s="570">
        <v>0</v>
      </c>
      <c r="N44" s="572">
        <f t="shared" si="50"/>
        <v>171</v>
      </c>
      <c r="O44" s="570">
        <v>6</v>
      </c>
      <c r="P44" s="574">
        <f t="shared" si="43"/>
        <v>177</v>
      </c>
      <c r="Q44" s="349">
        <v>1</v>
      </c>
      <c r="R44" s="349">
        <v>6</v>
      </c>
      <c r="S44" s="576">
        <f t="shared" si="51"/>
        <v>7</v>
      </c>
      <c r="T44" s="592">
        <f t="shared" si="33"/>
        <v>191</v>
      </c>
      <c r="U44" s="579">
        <f>+D44-O44-R44</f>
        <v>541</v>
      </c>
      <c r="V44" s="580">
        <f t="shared" si="44"/>
        <v>732</v>
      </c>
      <c r="X44" s="799">
        <v>36</v>
      </c>
      <c r="Y44" s="714" t="s">
        <v>229</v>
      </c>
      <c r="Z44" s="726">
        <v>922</v>
      </c>
      <c r="AA44" s="716">
        <v>861</v>
      </c>
      <c r="AB44" s="717">
        <f t="shared" si="45"/>
        <v>1783</v>
      </c>
      <c r="AC44" s="718">
        <v>22</v>
      </c>
      <c r="AD44" s="718">
        <v>161</v>
      </c>
      <c r="AE44" s="718">
        <v>8</v>
      </c>
      <c r="AF44" s="718">
        <v>0</v>
      </c>
      <c r="AG44" s="718">
        <v>153</v>
      </c>
      <c r="AH44" s="718">
        <v>0</v>
      </c>
      <c r="AI44" s="718">
        <v>0</v>
      </c>
      <c r="AJ44" s="718">
        <v>2</v>
      </c>
      <c r="AK44" s="718">
        <f t="shared" si="52"/>
        <v>346</v>
      </c>
      <c r="AL44" s="718">
        <v>10</v>
      </c>
      <c r="AM44" s="719">
        <f t="shared" si="46"/>
        <v>356</v>
      </c>
      <c r="AN44" s="741">
        <v>2</v>
      </c>
      <c r="AO44" s="741">
        <v>0</v>
      </c>
      <c r="AP44" s="722">
        <f t="shared" si="53"/>
        <v>2</v>
      </c>
      <c r="AQ44" s="743">
        <f t="shared" si="47"/>
        <v>574</v>
      </c>
      <c r="AR44" s="724">
        <f t="shared" si="48"/>
        <v>851</v>
      </c>
      <c r="AS44" s="725">
        <f t="shared" si="38"/>
        <v>1425</v>
      </c>
      <c r="AT44" s="791">
        <f t="shared" si="49"/>
        <v>0.28612716763005785</v>
      </c>
    </row>
    <row r="45" spans="1:46" ht="13.5" x14ac:dyDescent="0.2">
      <c r="A45" s="800">
        <v>37</v>
      </c>
      <c r="B45" s="539" t="s">
        <v>246</v>
      </c>
      <c r="C45" s="566">
        <v>591</v>
      </c>
      <c r="D45" s="564">
        <v>713</v>
      </c>
      <c r="E45" s="565">
        <f t="shared" si="42"/>
        <v>1304</v>
      </c>
      <c r="F45" s="570">
        <v>51</v>
      </c>
      <c r="G45" s="570">
        <v>87</v>
      </c>
      <c r="H45" s="570">
        <v>19</v>
      </c>
      <c r="I45" s="570">
        <v>0</v>
      </c>
      <c r="J45" s="570">
        <v>49</v>
      </c>
      <c r="K45" s="570">
        <v>1</v>
      </c>
      <c r="L45" s="570">
        <v>0</v>
      </c>
      <c r="M45" s="570">
        <v>0</v>
      </c>
      <c r="N45" s="572">
        <f t="shared" si="50"/>
        <v>207</v>
      </c>
      <c r="O45" s="570">
        <v>5</v>
      </c>
      <c r="P45" s="574">
        <f t="shared" si="43"/>
        <v>212</v>
      </c>
      <c r="Q45" s="349">
        <v>6</v>
      </c>
      <c r="R45" s="334">
        <v>1</v>
      </c>
      <c r="S45" s="576">
        <f t="shared" si="51"/>
        <v>7</v>
      </c>
      <c r="T45" s="592">
        <f t="shared" ref="T45:U57" si="54">+C45-N45-Q45</f>
        <v>378</v>
      </c>
      <c r="U45" s="579">
        <f t="shared" si="54"/>
        <v>707</v>
      </c>
      <c r="V45" s="580">
        <f t="shared" si="44"/>
        <v>1085</v>
      </c>
      <c r="X45" s="799">
        <v>37</v>
      </c>
      <c r="Y45" s="714" t="s">
        <v>211</v>
      </c>
      <c r="Z45" s="726">
        <v>836</v>
      </c>
      <c r="AA45" s="716">
        <v>1187</v>
      </c>
      <c r="AB45" s="717">
        <f t="shared" si="45"/>
        <v>2023</v>
      </c>
      <c r="AC45" s="718">
        <v>53</v>
      </c>
      <c r="AD45" s="718">
        <v>139</v>
      </c>
      <c r="AE45" s="718">
        <v>19</v>
      </c>
      <c r="AF45" s="718">
        <v>0</v>
      </c>
      <c r="AG45" s="718">
        <v>56</v>
      </c>
      <c r="AH45" s="718">
        <v>2</v>
      </c>
      <c r="AI45" s="718">
        <v>0</v>
      </c>
      <c r="AJ45" s="718">
        <v>0</v>
      </c>
      <c r="AK45" s="718">
        <f t="shared" si="52"/>
        <v>269</v>
      </c>
      <c r="AL45" s="718">
        <v>9</v>
      </c>
      <c r="AM45" s="719">
        <f t="shared" si="46"/>
        <v>278</v>
      </c>
      <c r="AN45" s="741">
        <v>0</v>
      </c>
      <c r="AO45" s="741">
        <v>0</v>
      </c>
      <c r="AP45" s="722">
        <f t="shared" si="53"/>
        <v>0</v>
      </c>
      <c r="AQ45" s="743">
        <f t="shared" si="47"/>
        <v>567</v>
      </c>
      <c r="AR45" s="724">
        <f t="shared" si="48"/>
        <v>1178</v>
      </c>
      <c r="AS45" s="725">
        <f t="shared" si="38"/>
        <v>1745</v>
      </c>
      <c r="AT45" s="791">
        <f t="shared" si="49"/>
        <v>-3.7174721189591087E-2</v>
      </c>
    </row>
    <row r="46" spans="1:46" ht="13.5" x14ac:dyDescent="0.2">
      <c r="A46" s="800">
        <v>38</v>
      </c>
      <c r="B46" s="539" t="s">
        <v>269</v>
      </c>
      <c r="C46" s="566">
        <v>461</v>
      </c>
      <c r="D46" s="564">
        <v>1120</v>
      </c>
      <c r="E46" s="565">
        <f t="shared" si="42"/>
        <v>1581</v>
      </c>
      <c r="F46" s="570">
        <v>25</v>
      </c>
      <c r="G46" s="570">
        <v>68</v>
      </c>
      <c r="H46" s="570">
        <v>29</v>
      </c>
      <c r="I46" s="570">
        <v>0</v>
      </c>
      <c r="J46" s="570">
        <v>41</v>
      </c>
      <c r="K46" s="570">
        <v>0</v>
      </c>
      <c r="L46" s="570">
        <v>0</v>
      </c>
      <c r="M46" s="570">
        <v>0</v>
      </c>
      <c r="N46" s="572">
        <f t="shared" si="50"/>
        <v>163</v>
      </c>
      <c r="O46" s="570">
        <v>6</v>
      </c>
      <c r="P46" s="574">
        <f t="shared" si="43"/>
        <v>169</v>
      </c>
      <c r="Q46" s="349">
        <v>1</v>
      </c>
      <c r="R46" s="334">
        <v>0</v>
      </c>
      <c r="S46" s="576">
        <f t="shared" si="51"/>
        <v>1</v>
      </c>
      <c r="T46" s="592">
        <f t="shared" si="54"/>
        <v>297</v>
      </c>
      <c r="U46" s="579">
        <f t="shared" si="54"/>
        <v>1114</v>
      </c>
      <c r="V46" s="580">
        <f t="shared" si="44"/>
        <v>1411</v>
      </c>
      <c r="X46" s="799">
        <v>38</v>
      </c>
      <c r="Y46" s="714" t="s">
        <v>250</v>
      </c>
      <c r="Z46" s="726">
        <v>1033</v>
      </c>
      <c r="AA46" s="716">
        <v>1224</v>
      </c>
      <c r="AB46" s="717">
        <f t="shared" si="45"/>
        <v>2257</v>
      </c>
      <c r="AC46" s="718">
        <v>41</v>
      </c>
      <c r="AD46" s="718">
        <v>121</v>
      </c>
      <c r="AE46" s="718">
        <v>6</v>
      </c>
      <c r="AF46" s="718">
        <v>0</v>
      </c>
      <c r="AG46" s="718">
        <v>60</v>
      </c>
      <c r="AH46" s="718">
        <v>0</v>
      </c>
      <c r="AI46" s="718">
        <v>0</v>
      </c>
      <c r="AJ46" s="718">
        <v>0</v>
      </c>
      <c r="AK46" s="718">
        <f t="shared" si="52"/>
        <v>228</v>
      </c>
      <c r="AL46" s="718">
        <v>0</v>
      </c>
      <c r="AM46" s="719">
        <f t="shared" si="46"/>
        <v>228</v>
      </c>
      <c r="AN46" s="741">
        <v>2</v>
      </c>
      <c r="AO46" s="741">
        <v>1</v>
      </c>
      <c r="AP46" s="722">
        <f t="shared" si="53"/>
        <v>3</v>
      </c>
      <c r="AQ46" s="743">
        <f t="shared" si="47"/>
        <v>803</v>
      </c>
      <c r="AR46" s="724">
        <f t="shared" si="48"/>
        <v>1223</v>
      </c>
      <c r="AS46" s="725">
        <f t="shared" si="38"/>
        <v>2026</v>
      </c>
      <c r="AT46" s="791">
        <f t="shared" si="49"/>
        <v>9.6491228070175517E-2</v>
      </c>
    </row>
    <row r="47" spans="1:46" ht="13.5" x14ac:dyDescent="0.2">
      <c r="A47" s="800">
        <v>39</v>
      </c>
      <c r="B47" s="539" t="s">
        <v>210</v>
      </c>
      <c r="C47" s="566">
        <v>580</v>
      </c>
      <c r="D47" s="564">
        <v>830</v>
      </c>
      <c r="E47" s="565">
        <f t="shared" si="42"/>
        <v>1410</v>
      </c>
      <c r="F47" s="570">
        <v>68</v>
      </c>
      <c r="G47" s="570">
        <v>46</v>
      </c>
      <c r="H47" s="570">
        <v>30</v>
      </c>
      <c r="I47" s="570">
        <v>0</v>
      </c>
      <c r="J47" s="570">
        <v>39</v>
      </c>
      <c r="K47" s="570">
        <v>1</v>
      </c>
      <c r="L47" s="570">
        <v>0</v>
      </c>
      <c r="M47" s="570">
        <v>0</v>
      </c>
      <c r="N47" s="572">
        <f>SUM(F47:M47)</f>
        <v>184</v>
      </c>
      <c r="O47" s="570">
        <v>13</v>
      </c>
      <c r="P47" s="574">
        <f t="shared" si="43"/>
        <v>197</v>
      </c>
      <c r="Q47" s="349">
        <v>0</v>
      </c>
      <c r="R47" s="334">
        <v>1</v>
      </c>
      <c r="S47" s="576">
        <f>SUM(Q47:R47)</f>
        <v>1</v>
      </c>
      <c r="T47" s="592">
        <f t="shared" si="54"/>
        <v>396</v>
      </c>
      <c r="U47" s="579">
        <f t="shared" si="54"/>
        <v>816</v>
      </c>
      <c r="V47" s="580">
        <f t="shared" si="44"/>
        <v>1212</v>
      </c>
      <c r="X47" s="799">
        <v>39</v>
      </c>
      <c r="Y47" s="714" t="s">
        <v>212</v>
      </c>
      <c r="Z47" s="726">
        <v>904</v>
      </c>
      <c r="AA47" s="716">
        <v>1019</v>
      </c>
      <c r="AB47" s="717">
        <f t="shared" si="45"/>
        <v>1923</v>
      </c>
      <c r="AC47" s="718">
        <v>59</v>
      </c>
      <c r="AD47" s="718">
        <v>207</v>
      </c>
      <c r="AE47" s="718">
        <v>8</v>
      </c>
      <c r="AF47" s="718">
        <v>0</v>
      </c>
      <c r="AG47" s="718">
        <v>24</v>
      </c>
      <c r="AH47" s="718">
        <v>0</v>
      </c>
      <c r="AI47" s="718">
        <v>0</v>
      </c>
      <c r="AJ47" s="718">
        <v>0</v>
      </c>
      <c r="AK47" s="718">
        <f t="shared" si="52"/>
        <v>298</v>
      </c>
      <c r="AL47" s="718">
        <v>0</v>
      </c>
      <c r="AM47" s="719">
        <f t="shared" si="46"/>
        <v>298</v>
      </c>
      <c r="AN47" s="741">
        <v>2</v>
      </c>
      <c r="AO47" s="741">
        <v>0</v>
      </c>
      <c r="AP47" s="722">
        <f t="shared" si="53"/>
        <v>2</v>
      </c>
      <c r="AQ47" s="743">
        <f t="shared" si="47"/>
        <v>604</v>
      </c>
      <c r="AR47" s="724">
        <f t="shared" si="48"/>
        <v>1019</v>
      </c>
      <c r="AS47" s="725">
        <f t="shared" si="38"/>
        <v>1623</v>
      </c>
      <c r="AT47" s="791">
        <f t="shared" si="49"/>
        <v>-0.1912751677852349</v>
      </c>
    </row>
    <row r="48" spans="1:46" ht="13.5" x14ac:dyDescent="0.2">
      <c r="A48" s="800">
        <v>40</v>
      </c>
      <c r="B48" s="539" t="s">
        <v>235</v>
      </c>
      <c r="C48" s="566">
        <v>497</v>
      </c>
      <c r="D48" s="564">
        <v>1146</v>
      </c>
      <c r="E48" s="565">
        <f t="shared" si="42"/>
        <v>1643</v>
      </c>
      <c r="F48" s="588">
        <v>26</v>
      </c>
      <c r="G48" s="570">
        <v>54</v>
      </c>
      <c r="H48" s="570">
        <v>15</v>
      </c>
      <c r="I48" s="570">
        <v>0</v>
      </c>
      <c r="J48" s="570">
        <v>0</v>
      </c>
      <c r="K48" s="570">
        <v>0</v>
      </c>
      <c r="L48" s="570">
        <v>0</v>
      </c>
      <c r="M48" s="570">
        <v>0</v>
      </c>
      <c r="N48" s="572">
        <f t="shared" si="50"/>
        <v>95</v>
      </c>
      <c r="O48" s="570">
        <v>0</v>
      </c>
      <c r="P48" s="574">
        <f t="shared" si="43"/>
        <v>95</v>
      </c>
      <c r="Q48" s="349">
        <v>4</v>
      </c>
      <c r="R48" s="334">
        <v>108</v>
      </c>
      <c r="S48" s="576">
        <f t="shared" si="51"/>
        <v>112</v>
      </c>
      <c r="T48" s="592">
        <f t="shared" si="54"/>
        <v>398</v>
      </c>
      <c r="U48" s="579">
        <f t="shared" si="54"/>
        <v>1038</v>
      </c>
      <c r="V48" s="580">
        <f t="shared" si="44"/>
        <v>1436</v>
      </c>
      <c r="X48" s="799">
        <v>40</v>
      </c>
      <c r="Y48" s="714" t="s">
        <v>236</v>
      </c>
      <c r="Z48" s="726">
        <v>604</v>
      </c>
      <c r="AA48" s="716">
        <v>1459</v>
      </c>
      <c r="AB48" s="717">
        <f t="shared" si="45"/>
        <v>2063</v>
      </c>
      <c r="AC48" s="718">
        <v>300</v>
      </c>
      <c r="AD48" s="718">
        <v>52</v>
      </c>
      <c r="AE48" s="718">
        <v>7</v>
      </c>
      <c r="AF48" s="718">
        <v>0</v>
      </c>
      <c r="AG48" s="718">
        <v>1</v>
      </c>
      <c r="AH48" s="718">
        <v>0</v>
      </c>
      <c r="AI48" s="718">
        <v>0</v>
      </c>
      <c r="AJ48" s="718">
        <v>0</v>
      </c>
      <c r="AK48" s="718">
        <f t="shared" si="52"/>
        <v>360</v>
      </c>
      <c r="AL48" s="718">
        <v>52</v>
      </c>
      <c r="AM48" s="719">
        <f t="shared" si="46"/>
        <v>412</v>
      </c>
      <c r="AN48" s="741">
        <v>0</v>
      </c>
      <c r="AO48" s="721">
        <v>334</v>
      </c>
      <c r="AP48" s="722">
        <f t="shared" si="53"/>
        <v>334</v>
      </c>
      <c r="AQ48" s="743">
        <f t="shared" si="47"/>
        <v>244</v>
      </c>
      <c r="AR48" s="724">
        <f t="shared" si="48"/>
        <v>1073</v>
      </c>
      <c r="AS48" s="725">
        <f t="shared" si="38"/>
        <v>1317</v>
      </c>
      <c r="AT48" s="791">
        <f>+N44/AK48-1</f>
        <v>-0.52500000000000002</v>
      </c>
    </row>
    <row r="49" spans="1:46" ht="13.5" x14ac:dyDescent="0.2">
      <c r="A49" s="800">
        <v>41</v>
      </c>
      <c r="B49" s="539" t="s">
        <v>289</v>
      </c>
      <c r="C49" s="566">
        <v>372</v>
      </c>
      <c r="D49" s="564">
        <v>1039</v>
      </c>
      <c r="E49" s="565">
        <f t="shared" si="42"/>
        <v>1411</v>
      </c>
      <c r="F49" s="588">
        <v>26</v>
      </c>
      <c r="G49" s="570">
        <v>49</v>
      </c>
      <c r="H49" s="570">
        <v>27</v>
      </c>
      <c r="I49" s="570">
        <v>0</v>
      </c>
      <c r="J49" s="570">
        <v>4</v>
      </c>
      <c r="K49" s="570">
        <v>0</v>
      </c>
      <c r="L49" s="570">
        <v>0</v>
      </c>
      <c r="M49" s="570">
        <v>0</v>
      </c>
      <c r="N49" s="572">
        <f t="shared" si="50"/>
        <v>106</v>
      </c>
      <c r="O49" s="570">
        <v>2</v>
      </c>
      <c r="P49" s="574">
        <f t="shared" si="43"/>
        <v>108</v>
      </c>
      <c r="Q49" s="349">
        <v>1</v>
      </c>
      <c r="R49" s="334">
        <v>2</v>
      </c>
      <c r="S49" s="576">
        <f t="shared" si="51"/>
        <v>3</v>
      </c>
      <c r="T49" s="592">
        <f t="shared" si="54"/>
        <v>265</v>
      </c>
      <c r="U49" s="579">
        <f t="shared" si="54"/>
        <v>1035</v>
      </c>
      <c r="V49" s="580">
        <f t="shared" si="44"/>
        <v>1300</v>
      </c>
      <c r="X49" s="799">
        <v>41</v>
      </c>
      <c r="Y49" s="714" t="s">
        <v>246</v>
      </c>
      <c r="Z49" s="726">
        <v>750</v>
      </c>
      <c r="AA49" s="716">
        <v>845</v>
      </c>
      <c r="AB49" s="717">
        <f t="shared" si="45"/>
        <v>1595</v>
      </c>
      <c r="AC49" s="718">
        <v>36</v>
      </c>
      <c r="AD49" s="718">
        <v>115</v>
      </c>
      <c r="AE49" s="718">
        <v>18</v>
      </c>
      <c r="AF49" s="718">
        <v>0</v>
      </c>
      <c r="AG49" s="718">
        <v>36</v>
      </c>
      <c r="AH49" s="718">
        <v>0</v>
      </c>
      <c r="AI49" s="718">
        <v>0</v>
      </c>
      <c r="AJ49" s="718">
        <v>0</v>
      </c>
      <c r="AK49" s="718">
        <f t="shared" si="52"/>
        <v>205</v>
      </c>
      <c r="AL49" s="718">
        <v>1</v>
      </c>
      <c r="AM49" s="719">
        <f t="shared" si="46"/>
        <v>206</v>
      </c>
      <c r="AN49" s="741">
        <v>2</v>
      </c>
      <c r="AO49" s="721">
        <v>1</v>
      </c>
      <c r="AP49" s="722">
        <f t="shared" si="53"/>
        <v>3</v>
      </c>
      <c r="AQ49" s="743">
        <f t="shared" si="47"/>
        <v>543</v>
      </c>
      <c r="AR49" s="724">
        <f t="shared" si="48"/>
        <v>843</v>
      </c>
      <c r="AS49" s="725">
        <f t="shared" si="38"/>
        <v>1386</v>
      </c>
      <c r="AT49" s="791">
        <f t="shared" ref="AT49:AT55" si="55">+N45/AK49-1</f>
        <v>9.7560975609756184E-3</v>
      </c>
    </row>
    <row r="50" spans="1:46" ht="13.5" x14ac:dyDescent="0.2">
      <c r="A50" s="800">
        <v>42</v>
      </c>
      <c r="B50" s="539" t="s">
        <v>290</v>
      </c>
      <c r="C50" s="566">
        <v>206</v>
      </c>
      <c r="D50" s="564">
        <v>758</v>
      </c>
      <c r="E50" s="565">
        <f t="shared" si="42"/>
        <v>964</v>
      </c>
      <c r="F50" s="588">
        <v>17</v>
      </c>
      <c r="G50" s="570">
        <v>37</v>
      </c>
      <c r="H50" s="570">
        <v>4</v>
      </c>
      <c r="I50" s="570">
        <v>0</v>
      </c>
      <c r="J50" s="570">
        <v>9</v>
      </c>
      <c r="K50" s="570">
        <v>0</v>
      </c>
      <c r="L50" s="570">
        <v>0</v>
      </c>
      <c r="M50" s="570">
        <v>0</v>
      </c>
      <c r="N50" s="572">
        <f t="shared" si="50"/>
        <v>67</v>
      </c>
      <c r="O50" s="570">
        <v>1</v>
      </c>
      <c r="P50" s="574">
        <f t="shared" si="43"/>
        <v>68</v>
      </c>
      <c r="Q50" s="349">
        <v>0</v>
      </c>
      <c r="R50" s="334">
        <v>1</v>
      </c>
      <c r="S50" s="576">
        <f t="shared" si="51"/>
        <v>1</v>
      </c>
      <c r="T50" s="592">
        <f t="shared" si="54"/>
        <v>139</v>
      </c>
      <c r="U50" s="579">
        <f t="shared" si="54"/>
        <v>756</v>
      </c>
      <c r="V50" s="580">
        <f t="shared" si="44"/>
        <v>895</v>
      </c>
      <c r="X50" s="799">
        <v>42</v>
      </c>
      <c r="Y50" s="714" t="s">
        <v>269</v>
      </c>
      <c r="Z50" s="726">
        <v>573</v>
      </c>
      <c r="AA50" s="716">
        <v>1017</v>
      </c>
      <c r="AB50" s="717">
        <f t="shared" si="45"/>
        <v>1590</v>
      </c>
      <c r="AC50" s="718">
        <v>60</v>
      </c>
      <c r="AD50" s="718">
        <v>113</v>
      </c>
      <c r="AE50" s="718">
        <v>18</v>
      </c>
      <c r="AF50" s="718">
        <v>0</v>
      </c>
      <c r="AG50" s="718">
        <v>42</v>
      </c>
      <c r="AH50" s="718">
        <v>3</v>
      </c>
      <c r="AI50" s="718">
        <v>0</v>
      </c>
      <c r="AJ50" s="718">
        <v>0</v>
      </c>
      <c r="AK50" s="718">
        <f t="shared" si="52"/>
        <v>236</v>
      </c>
      <c r="AL50" s="718">
        <v>12</v>
      </c>
      <c r="AM50" s="719">
        <f t="shared" si="46"/>
        <v>248</v>
      </c>
      <c r="AN50" s="741">
        <v>9</v>
      </c>
      <c r="AO50" s="721">
        <v>1</v>
      </c>
      <c r="AP50" s="722">
        <f t="shared" si="53"/>
        <v>10</v>
      </c>
      <c r="AQ50" s="743">
        <f t="shared" si="47"/>
        <v>328</v>
      </c>
      <c r="AR50" s="724">
        <f t="shared" si="48"/>
        <v>1004</v>
      </c>
      <c r="AS50" s="725">
        <f t="shared" si="38"/>
        <v>1332</v>
      </c>
      <c r="AT50" s="791">
        <f t="shared" si="55"/>
        <v>-0.30932203389830504</v>
      </c>
    </row>
    <row r="51" spans="1:46" ht="13.5" x14ac:dyDescent="0.2">
      <c r="A51" s="800">
        <v>43</v>
      </c>
      <c r="B51" s="539" t="s">
        <v>237</v>
      </c>
      <c r="C51" s="566">
        <v>657</v>
      </c>
      <c r="D51" s="564">
        <v>1259</v>
      </c>
      <c r="E51" s="565">
        <f t="shared" si="42"/>
        <v>1916</v>
      </c>
      <c r="F51" s="588">
        <v>42</v>
      </c>
      <c r="G51" s="570">
        <v>70</v>
      </c>
      <c r="H51" s="570">
        <v>14</v>
      </c>
      <c r="I51" s="570">
        <v>0</v>
      </c>
      <c r="J51" s="570">
        <v>15</v>
      </c>
      <c r="K51" s="570">
        <v>0</v>
      </c>
      <c r="L51" s="570">
        <v>0</v>
      </c>
      <c r="M51" s="570">
        <v>0</v>
      </c>
      <c r="N51" s="572">
        <f t="shared" si="50"/>
        <v>141</v>
      </c>
      <c r="O51" s="570">
        <v>23</v>
      </c>
      <c r="P51" s="574">
        <f t="shared" si="43"/>
        <v>164</v>
      </c>
      <c r="Q51" s="349">
        <v>0</v>
      </c>
      <c r="R51" s="334">
        <v>0</v>
      </c>
      <c r="S51" s="576">
        <f t="shared" si="51"/>
        <v>0</v>
      </c>
      <c r="T51" s="592">
        <f t="shared" si="54"/>
        <v>516</v>
      </c>
      <c r="U51" s="579">
        <f t="shared" si="54"/>
        <v>1236</v>
      </c>
      <c r="V51" s="580">
        <f t="shared" si="44"/>
        <v>1752</v>
      </c>
      <c r="X51" s="799">
        <v>43</v>
      </c>
      <c r="Y51" s="714" t="s">
        <v>210</v>
      </c>
      <c r="Z51" s="726">
        <v>751</v>
      </c>
      <c r="AA51" s="716">
        <v>1192</v>
      </c>
      <c r="AB51" s="717">
        <f t="shared" si="45"/>
        <v>1943</v>
      </c>
      <c r="AC51" s="718">
        <v>59</v>
      </c>
      <c r="AD51" s="718">
        <v>46</v>
      </c>
      <c r="AE51" s="718">
        <v>32</v>
      </c>
      <c r="AF51" s="718">
        <v>0</v>
      </c>
      <c r="AG51" s="718">
        <v>34</v>
      </c>
      <c r="AH51" s="718">
        <v>3</v>
      </c>
      <c r="AI51" s="718">
        <v>0</v>
      </c>
      <c r="AJ51" s="718">
        <v>0</v>
      </c>
      <c r="AK51" s="718">
        <f>SUM(AC51:AJ51)</f>
        <v>174</v>
      </c>
      <c r="AL51" s="718">
        <v>13</v>
      </c>
      <c r="AM51" s="719">
        <f t="shared" si="46"/>
        <v>187</v>
      </c>
      <c r="AN51" s="741">
        <v>0</v>
      </c>
      <c r="AO51" s="721">
        <v>0</v>
      </c>
      <c r="AP51" s="722">
        <f>SUM(AN51:AO51)</f>
        <v>0</v>
      </c>
      <c r="AQ51" s="743">
        <f t="shared" si="47"/>
        <v>577</v>
      </c>
      <c r="AR51" s="724">
        <f t="shared" si="48"/>
        <v>1179</v>
      </c>
      <c r="AS51" s="725">
        <f t="shared" si="38"/>
        <v>1756</v>
      </c>
      <c r="AT51" s="791">
        <f t="shared" si="55"/>
        <v>5.7471264367816133E-2</v>
      </c>
    </row>
    <row r="52" spans="1:46" ht="13.5" x14ac:dyDescent="0.2">
      <c r="A52" s="800">
        <v>44</v>
      </c>
      <c r="B52" s="539" t="s">
        <v>257</v>
      </c>
      <c r="C52" s="584">
        <v>358</v>
      </c>
      <c r="D52" s="585">
        <v>1006</v>
      </c>
      <c r="E52" s="565">
        <f t="shared" si="42"/>
        <v>1364</v>
      </c>
      <c r="F52" s="588">
        <v>43</v>
      </c>
      <c r="G52" s="570">
        <v>39</v>
      </c>
      <c r="H52" s="570">
        <v>3</v>
      </c>
      <c r="I52" s="570">
        <v>0</v>
      </c>
      <c r="J52" s="570">
        <v>15</v>
      </c>
      <c r="K52" s="570">
        <v>0</v>
      </c>
      <c r="L52" s="570">
        <v>0</v>
      </c>
      <c r="M52" s="570">
        <v>0</v>
      </c>
      <c r="N52" s="572">
        <f t="shared" si="50"/>
        <v>100</v>
      </c>
      <c r="O52" s="570">
        <v>39</v>
      </c>
      <c r="P52" s="574">
        <f t="shared" si="43"/>
        <v>139</v>
      </c>
      <c r="Q52" s="349">
        <v>0</v>
      </c>
      <c r="R52" s="334">
        <v>0</v>
      </c>
      <c r="S52" s="576">
        <f t="shared" si="51"/>
        <v>0</v>
      </c>
      <c r="T52" s="592">
        <f t="shared" si="54"/>
        <v>258</v>
      </c>
      <c r="U52" s="579">
        <f t="shared" si="54"/>
        <v>967</v>
      </c>
      <c r="V52" s="580">
        <f t="shared" si="44"/>
        <v>1225</v>
      </c>
      <c r="X52" s="799">
        <v>44</v>
      </c>
      <c r="Y52" s="714" t="s">
        <v>235</v>
      </c>
      <c r="Z52" s="726">
        <v>604</v>
      </c>
      <c r="AA52" s="716">
        <v>1185</v>
      </c>
      <c r="AB52" s="717">
        <f t="shared" si="45"/>
        <v>1789</v>
      </c>
      <c r="AC52" s="744">
        <v>45</v>
      </c>
      <c r="AD52" s="718">
        <v>79</v>
      </c>
      <c r="AE52" s="718">
        <v>22</v>
      </c>
      <c r="AF52" s="718">
        <v>0</v>
      </c>
      <c r="AG52" s="718">
        <v>12</v>
      </c>
      <c r="AH52" s="718">
        <v>0</v>
      </c>
      <c r="AI52" s="718">
        <v>0</v>
      </c>
      <c r="AJ52" s="718">
        <v>0</v>
      </c>
      <c r="AK52" s="718">
        <f t="shared" si="52"/>
        <v>158</v>
      </c>
      <c r="AL52" s="718">
        <v>0</v>
      </c>
      <c r="AM52" s="719">
        <f t="shared" si="46"/>
        <v>158</v>
      </c>
      <c r="AN52" s="741">
        <v>0</v>
      </c>
      <c r="AO52" s="721">
        <v>2</v>
      </c>
      <c r="AP52" s="722">
        <f t="shared" si="53"/>
        <v>2</v>
      </c>
      <c r="AQ52" s="743">
        <f t="shared" si="47"/>
        <v>446</v>
      </c>
      <c r="AR52" s="724">
        <f t="shared" si="48"/>
        <v>1183</v>
      </c>
      <c r="AS52" s="725">
        <f t="shared" si="38"/>
        <v>1629</v>
      </c>
      <c r="AT52" s="791">
        <f t="shared" si="55"/>
        <v>-0.39873417721518989</v>
      </c>
    </row>
    <row r="53" spans="1:46" ht="13.5" x14ac:dyDescent="0.2">
      <c r="A53" s="800">
        <v>45</v>
      </c>
      <c r="B53" s="539" t="s">
        <v>238</v>
      </c>
      <c r="C53" s="584">
        <v>583</v>
      </c>
      <c r="D53" s="585">
        <v>1089</v>
      </c>
      <c r="E53" s="565">
        <f t="shared" si="42"/>
        <v>1672</v>
      </c>
      <c r="F53" s="588">
        <v>30</v>
      </c>
      <c r="G53" s="570">
        <v>85</v>
      </c>
      <c r="H53" s="570">
        <v>21</v>
      </c>
      <c r="I53" s="570">
        <v>0</v>
      </c>
      <c r="J53" s="570">
        <v>50</v>
      </c>
      <c r="K53" s="570">
        <v>0</v>
      </c>
      <c r="L53" s="570">
        <v>0</v>
      </c>
      <c r="M53" s="570">
        <v>0</v>
      </c>
      <c r="N53" s="572">
        <f t="shared" si="50"/>
        <v>186</v>
      </c>
      <c r="O53" s="570">
        <v>0</v>
      </c>
      <c r="P53" s="574">
        <f t="shared" si="43"/>
        <v>186</v>
      </c>
      <c r="Q53" s="349">
        <v>1</v>
      </c>
      <c r="R53" s="334">
        <v>2</v>
      </c>
      <c r="S53" s="576">
        <f t="shared" si="51"/>
        <v>3</v>
      </c>
      <c r="T53" s="592">
        <f t="shared" si="54"/>
        <v>396</v>
      </c>
      <c r="U53" s="579">
        <f t="shared" si="54"/>
        <v>1087</v>
      </c>
      <c r="V53" s="580">
        <f t="shared" si="44"/>
        <v>1483</v>
      </c>
      <c r="X53" s="799">
        <v>45</v>
      </c>
      <c r="Y53" s="714" t="s">
        <v>289</v>
      </c>
      <c r="Z53" s="726">
        <v>271</v>
      </c>
      <c r="AA53" s="716">
        <v>1675</v>
      </c>
      <c r="AB53" s="717">
        <f t="shared" si="45"/>
        <v>1946</v>
      </c>
      <c r="AC53" s="744">
        <v>29</v>
      </c>
      <c r="AD53" s="718">
        <v>63</v>
      </c>
      <c r="AE53" s="718">
        <v>7</v>
      </c>
      <c r="AF53" s="718">
        <v>0</v>
      </c>
      <c r="AG53" s="718">
        <v>0</v>
      </c>
      <c r="AH53" s="718">
        <v>0</v>
      </c>
      <c r="AI53" s="718">
        <v>0</v>
      </c>
      <c r="AJ53" s="718">
        <v>0</v>
      </c>
      <c r="AK53" s="718">
        <f t="shared" si="52"/>
        <v>99</v>
      </c>
      <c r="AL53" s="718">
        <v>19</v>
      </c>
      <c r="AM53" s="719">
        <f t="shared" si="46"/>
        <v>118</v>
      </c>
      <c r="AN53" s="741">
        <v>0</v>
      </c>
      <c r="AO53" s="721">
        <v>1</v>
      </c>
      <c r="AP53" s="722">
        <f t="shared" si="53"/>
        <v>1</v>
      </c>
      <c r="AQ53" s="743">
        <f t="shared" si="47"/>
        <v>172</v>
      </c>
      <c r="AR53" s="724">
        <f t="shared" si="48"/>
        <v>1655</v>
      </c>
      <c r="AS53" s="725">
        <f t="shared" si="38"/>
        <v>1827</v>
      </c>
      <c r="AT53" s="791">
        <f t="shared" si="55"/>
        <v>7.0707070707070718E-2</v>
      </c>
    </row>
    <row r="54" spans="1:46" ht="13.5" x14ac:dyDescent="0.2">
      <c r="A54" s="800">
        <v>46</v>
      </c>
      <c r="B54" s="539" t="s">
        <v>274</v>
      </c>
      <c r="C54" s="566">
        <v>187</v>
      </c>
      <c r="D54" s="564">
        <v>356</v>
      </c>
      <c r="E54" s="565">
        <f t="shared" si="42"/>
        <v>543</v>
      </c>
      <c r="F54" s="589">
        <v>25</v>
      </c>
      <c r="G54" s="590">
        <v>19</v>
      </c>
      <c r="H54" s="590">
        <v>7</v>
      </c>
      <c r="I54" s="590">
        <v>0</v>
      </c>
      <c r="J54" s="590">
        <v>12</v>
      </c>
      <c r="K54" s="590">
        <v>1</v>
      </c>
      <c r="L54" s="590">
        <v>0</v>
      </c>
      <c r="M54" s="590">
        <v>0</v>
      </c>
      <c r="N54" s="586">
        <f t="shared" si="50"/>
        <v>64</v>
      </c>
      <c r="O54" s="590">
        <v>6</v>
      </c>
      <c r="P54" s="587">
        <f t="shared" si="43"/>
        <v>70</v>
      </c>
      <c r="Q54" s="349">
        <v>0</v>
      </c>
      <c r="R54" s="349">
        <v>10</v>
      </c>
      <c r="S54" s="576">
        <f t="shared" si="51"/>
        <v>10</v>
      </c>
      <c r="T54" s="592">
        <f t="shared" si="54"/>
        <v>123</v>
      </c>
      <c r="U54" s="579">
        <f t="shared" si="54"/>
        <v>340</v>
      </c>
      <c r="V54" s="580">
        <f t="shared" si="44"/>
        <v>463</v>
      </c>
      <c r="X54" s="799">
        <v>46</v>
      </c>
      <c r="Y54" s="714" t="s">
        <v>290</v>
      </c>
      <c r="Z54" s="726">
        <v>367</v>
      </c>
      <c r="AA54" s="716">
        <v>54</v>
      </c>
      <c r="AB54" s="717">
        <f t="shared" si="45"/>
        <v>421</v>
      </c>
      <c r="AC54" s="744">
        <v>27</v>
      </c>
      <c r="AD54" s="718">
        <v>88</v>
      </c>
      <c r="AE54" s="718">
        <v>15</v>
      </c>
      <c r="AF54" s="718">
        <v>0</v>
      </c>
      <c r="AG54" s="718">
        <v>15</v>
      </c>
      <c r="AH54" s="718">
        <v>0</v>
      </c>
      <c r="AI54" s="718">
        <v>0</v>
      </c>
      <c r="AJ54" s="718">
        <v>0</v>
      </c>
      <c r="AK54" s="718">
        <f t="shared" si="52"/>
        <v>145</v>
      </c>
      <c r="AL54" s="718">
        <v>1</v>
      </c>
      <c r="AM54" s="719">
        <f t="shared" si="46"/>
        <v>146</v>
      </c>
      <c r="AN54" s="741">
        <v>0</v>
      </c>
      <c r="AO54" s="721">
        <v>0</v>
      </c>
      <c r="AP54" s="722">
        <f t="shared" si="53"/>
        <v>0</v>
      </c>
      <c r="AQ54" s="743">
        <f t="shared" si="47"/>
        <v>222</v>
      </c>
      <c r="AR54" s="724">
        <f t="shared" si="48"/>
        <v>53</v>
      </c>
      <c r="AS54" s="725">
        <f t="shared" si="38"/>
        <v>275</v>
      </c>
      <c r="AT54" s="791">
        <f t="shared" si="55"/>
        <v>-0.53793103448275859</v>
      </c>
    </row>
    <row r="55" spans="1:46" ht="13.5" x14ac:dyDescent="0.2">
      <c r="A55" s="800">
        <v>47</v>
      </c>
      <c r="B55" s="539" t="s">
        <v>251</v>
      </c>
      <c r="C55" s="566">
        <v>236</v>
      </c>
      <c r="D55" s="564">
        <v>451</v>
      </c>
      <c r="E55" s="565">
        <f t="shared" si="42"/>
        <v>687</v>
      </c>
      <c r="F55" s="589">
        <v>17</v>
      </c>
      <c r="G55" s="590">
        <v>26</v>
      </c>
      <c r="H55" s="590">
        <v>10</v>
      </c>
      <c r="I55" s="590">
        <v>0</v>
      </c>
      <c r="J55" s="590">
        <v>8</v>
      </c>
      <c r="K55" s="590">
        <v>0</v>
      </c>
      <c r="L55" s="590">
        <v>0</v>
      </c>
      <c r="M55" s="590">
        <v>0</v>
      </c>
      <c r="N55" s="586">
        <f t="shared" si="50"/>
        <v>61</v>
      </c>
      <c r="O55" s="590">
        <v>0</v>
      </c>
      <c r="P55" s="587">
        <f t="shared" si="43"/>
        <v>61</v>
      </c>
      <c r="Q55" s="349">
        <v>0</v>
      </c>
      <c r="R55" s="349">
        <v>0</v>
      </c>
      <c r="S55" s="576">
        <f t="shared" si="51"/>
        <v>0</v>
      </c>
      <c r="T55" s="592">
        <f t="shared" si="54"/>
        <v>175</v>
      </c>
      <c r="U55" s="579">
        <f t="shared" si="54"/>
        <v>451</v>
      </c>
      <c r="V55" s="580">
        <f t="shared" si="44"/>
        <v>626</v>
      </c>
      <c r="X55" s="799">
        <v>47</v>
      </c>
      <c r="Y55" s="714" t="s">
        <v>237</v>
      </c>
      <c r="Z55" s="726">
        <v>935</v>
      </c>
      <c r="AA55" s="716">
        <v>1450</v>
      </c>
      <c r="AB55" s="717">
        <f t="shared" si="45"/>
        <v>2385</v>
      </c>
      <c r="AC55" s="744">
        <v>64</v>
      </c>
      <c r="AD55" s="718">
        <v>106</v>
      </c>
      <c r="AE55" s="718">
        <v>22</v>
      </c>
      <c r="AF55" s="718">
        <v>0</v>
      </c>
      <c r="AG55" s="718">
        <v>8</v>
      </c>
      <c r="AH55" s="718">
        <v>1</v>
      </c>
      <c r="AI55" s="718">
        <v>0</v>
      </c>
      <c r="AJ55" s="718">
        <v>0</v>
      </c>
      <c r="AK55" s="718">
        <f t="shared" si="52"/>
        <v>201</v>
      </c>
      <c r="AL55" s="718">
        <v>17</v>
      </c>
      <c r="AM55" s="719">
        <f t="shared" si="46"/>
        <v>218</v>
      </c>
      <c r="AN55" s="741">
        <v>2</v>
      </c>
      <c r="AO55" s="721">
        <v>2</v>
      </c>
      <c r="AP55" s="722">
        <f t="shared" si="53"/>
        <v>4</v>
      </c>
      <c r="AQ55" s="743">
        <f t="shared" si="47"/>
        <v>732</v>
      </c>
      <c r="AR55" s="724">
        <f t="shared" si="48"/>
        <v>1431</v>
      </c>
      <c r="AS55" s="725">
        <f t="shared" si="38"/>
        <v>2163</v>
      </c>
      <c r="AT55" s="791">
        <f t="shared" si="55"/>
        <v>-0.29850746268656714</v>
      </c>
    </row>
    <row r="56" spans="1:46" ht="13.5" x14ac:dyDescent="0.2">
      <c r="A56" s="800">
        <v>48</v>
      </c>
      <c r="B56" s="539" t="s">
        <v>252</v>
      </c>
      <c r="C56" s="566">
        <v>265</v>
      </c>
      <c r="D56" s="564">
        <v>372</v>
      </c>
      <c r="E56" s="565">
        <f t="shared" si="42"/>
        <v>637</v>
      </c>
      <c r="F56" s="589">
        <v>23</v>
      </c>
      <c r="G56" s="590">
        <v>11</v>
      </c>
      <c r="H56" s="590">
        <v>0</v>
      </c>
      <c r="I56" s="590">
        <v>0</v>
      </c>
      <c r="J56" s="590">
        <v>2</v>
      </c>
      <c r="K56" s="590">
        <v>0</v>
      </c>
      <c r="L56" s="590">
        <v>0</v>
      </c>
      <c r="M56" s="590">
        <v>0</v>
      </c>
      <c r="N56" s="586">
        <f t="shared" si="50"/>
        <v>36</v>
      </c>
      <c r="O56" s="590">
        <v>3</v>
      </c>
      <c r="P56" s="587">
        <f t="shared" si="43"/>
        <v>39</v>
      </c>
      <c r="Q56" s="349">
        <v>0</v>
      </c>
      <c r="R56" s="349">
        <v>59</v>
      </c>
      <c r="S56" s="576">
        <f t="shared" si="51"/>
        <v>59</v>
      </c>
      <c r="T56" s="592">
        <f t="shared" si="54"/>
        <v>229</v>
      </c>
      <c r="U56" s="579">
        <f t="shared" si="54"/>
        <v>310</v>
      </c>
      <c r="V56" s="580">
        <f t="shared" si="44"/>
        <v>539</v>
      </c>
      <c r="X56" s="799">
        <v>48</v>
      </c>
      <c r="Y56" s="714" t="s">
        <v>257</v>
      </c>
      <c r="Z56" s="726">
        <v>335</v>
      </c>
      <c r="AA56" s="716">
        <v>759</v>
      </c>
      <c r="AB56" s="717">
        <f t="shared" si="45"/>
        <v>1094</v>
      </c>
      <c r="AC56" s="744">
        <v>45</v>
      </c>
      <c r="AD56" s="718">
        <v>35</v>
      </c>
      <c r="AE56" s="718">
        <v>1</v>
      </c>
      <c r="AF56" s="718">
        <v>0</v>
      </c>
      <c r="AG56" s="718">
        <v>4</v>
      </c>
      <c r="AH56" s="718">
        <v>0</v>
      </c>
      <c r="AI56" s="718">
        <v>0</v>
      </c>
      <c r="AJ56" s="718">
        <v>0</v>
      </c>
      <c r="AK56" s="718">
        <f t="shared" si="52"/>
        <v>85</v>
      </c>
      <c r="AL56" s="718">
        <v>78</v>
      </c>
      <c r="AM56" s="719">
        <f t="shared" si="46"/>
        <v>163</v>
      </c>
      <c r="AN56" s="741">
        <v>0</v>
      </c>
      <c r="AO56" s="721">
        <v>1</v>
      </c>
      <c r="AP56" s="722">
        <f t="shared" si="53"/>
        <v>1</v>
      </c>
      <c r="AQ56" s="743">
        <f t="shared" si="47"/>
        <v>250</v>
      </c>
      <c r="AR56" s="724">
        <f t="shared" si="48"/>
        <v>680</v>
      </c>
      <c r="AS56" s="725">
        <f t="shared" si="38"/>
        <v>930</v>
      </c>
      <c r="AT56" s="791">
        <f>+N52/AK56-1</f>
        <v>0.17647058823529416</v>
      </c>
    </row>
    <row r="57" spans="1:46" ht="14.25" thickBot="1" x14ac:dyDescent="0.25">
      <c r="A57" s="800">
        <v>49</v>
      </c>
      <c r="B57" s="539" t="s">
        <v>253</v>
      </c>
      <c r="C57" s="567">
        <v>87</v>
      </c>
      <c r="D57" s="568">
        <v>107</v>
      </c>
      <c r="E57" s="569">
        <f t="shared" si="42"/>
        <v>194</v>
      </c>
      <c r="F57" s="591">
        <v>11</v>
      </c>
      <c r="G57" s="571">
        <v>29</v>
      </c>
      <c r="H57" s="571">
        <v>5</v>
      </c>
      <c r="I57" s="571">
        <v>0</v>
      </c>
      <c r="J57" s="571">
        <v>0</v>
      </c>
      <c r="K57" s="571">
        <v>0</v>
      </c>
      <c r="L57" s="571">
        <v>0</v>
      </c>
      <c r="M57" s="571">
        <v>0</v>
      </c>
      <c r="N57" s="573">
        <f t="shared" si="50"/>
        <v>45</v>
      </c>
      <c r="O57" s="571">
        <v>1</v>
      </c>
      <c r="P57" s="575">
        <f t="shared" si="43"/>
        <v>46</v>
      </c>
      <c r="Q57" s="350">
        <v>0</v>
      </c>
      <c r="R57" s="350">
        <v>0</v>
      </c>
      <c r="S57" s="577">
        <f t="shared" si="51"/>
        <v>0</v>
      </c>
      <c r="T57" s="593">
        <f>+C57-N57-Q57</f>
        <v>42</v>
      </c>
      <c r="U57" s="582">
        <f t="shared" si="54"/>
        <v>106</v>
      </c>
      <c r="V57" s="583">
        <f t="shared" si="44"/>
        <v>148</v>
      </c>
      <c r="X57" s="799">
        <v>49</v>
      </c>
      <c r="Y57" s="714" t="s">
        <v>238</v>
      </c>
      <c r="Z57" s="745">
        <v>701</v>
      </c>
      <c r="AA57" s="746">
        <v>942</v>
      </c>
      <c r="AB57" s="717">
        <f t="shared" si="45"/>
        <v>1643</v>
      </c>
      <c r="AC57" s="744">
        <v>24</v>
      </c>
      <c r="AD57" s="718">
        <v>26</v>
      </c>
      <c r="AE57" s="718">
        <v>11</v>
      </c>
      <c r="AF57" s="718">
        <v>0</v>
      </c>
      <c r="AG57" s="718">
        <v>38</v>
      </c>
      <c r="AH57" s="718">
        <v>0</v>
      </c>
      <c r="AI57" s="718">
        <v>0</v>
      </c>
      <c r="AJ57" s="718">
        <v>0</v>
      </c>
      <c r="AK57" s="718">
        <f t="shared" si="52"/>
        <v>99</v>
      </c>
      <c r="AL57" s="718">
        <v>6</v>
      </c>
      <c r="AM57" s="719">
        <f t="shared" si="46"/>
        <v>105</v>
      </c>
      <c r="AN57" s="741">
        <v>1</v>
      </c>
      <c r="AO57" s="721">
        <v>152</v>
      </c>
      <c r="AP57" s="722">
        <f t="shared" si="53"/>
        <v>153</v>
      </c>
      <c r="AQ57" s="743">
        <f t="shared" si="47"/>
        <v>601</v>
      </c>
      <c r="AR57" s="724">
        <f t="shared" si="48"/>
        <v>784</v>
      </c>
      <c r="AS57" s="725">
        <f t="shared" si="38"/>
        <v>1385</v>
      </c>
      <c r="AT57" s="791">
        <f t="shared" ref="AT57:AT61" si="56">+N53/AK57-1</f>
        <v>0.8787878787878789</v>
      </c>
    </row>
    <row r="58" spans="1:46" ht="38.25" x14ac:dyDescent="0.2">
      <c r="A58" s="800">
        <v>50</v>
      </c>
      <c r="B58" s="424" t="s">
        <v>270</v>
      </c>
      <c r="C58" s="442">
        <v>126</v>
      </c>
      <c r="D58" s="443">
        <v>2</v>
      </c>
      <c r="E58" s="444">
        <f>SUM(C58:D58)</f>
        <v>128</v>
      </c>
      <c r="F58" s="273">
        <v>0</v>
      </c>
      <c r="G58" s="274">
        <v>1</v>
      </c>
      <c r="H58" s="274">
        <v>0</v>
      </c>
      <c r="I58" s="274">
        <v>0</v>
      </c>
      <c r="J58" s="274">
        <v>1</v>
      </c>
      <c r="K58" s="274">
        <v>18</v>
      </c>
      <c r="L58" s="274">
        <v>3</v>
      </c>
      <c r="M58" s="274">
        <v>3</v>
      </c>
      <c r="N58" s="426">
        <f>SUM(F58:M58)</f>
        <v>26</v>
      </c>
      <c r="O58" s="277">
        <v>0</v>
      </c>
      <c r="P58" s="448">
        <f>SUM(N58:O58)</f>
        <v>26</v>
      </c>
      <c r="Q58" s="325">
        <v>0</v>
      </c>
      <c r="R58" s="281">
        <v>0</v>
      </c>
      <c r="S58" s="432">
        <f>+Q58+R58</f>
        <v>0</v>
      </c>
      <c r="T58" s="436">
        <f>+C58-N58-Q58</f>
        <v>100</v>
      </c>
      <c r="U58" s="437">
        <f>+D58-O58-R58</f>
        <v>2</v>
      </c>
      <c r="V58" s="438">
        <f>+T58+U58</f>
        <v>102</v>
      </c>
      <c r="X58" s="799">
        <v>50</v>
      </c>
      <c r="Y58" s="714" t="s">
        <v>274</v>
      </c>
      <c r="Z58" s="726">
        <v>278</v>
      </c>
      <c r="AA58" s="716">
        <v>434</v>
      </c>
      <c r="AB58" s="717">
        <f t="shared" si="45"/>
        <v>712</v>
      </c>
      <c r="AC58" s="747">
        <v>28</v>
      </c>
      <c r="AD58" s="748">
        <v>12</v>
      </c>
      <c r="AE58" s="748">
        <v>6</v>
      </c>
      <c r="AF58" s="748">
        <v>0</v>
      </c>
      <c r="AG58" s="748">
        <v>11</v>
      </c>
      <c r="AH58" s="748">
        <v>0</v>
      </c>
      <c r="AI58" s="748">
        <v>0</v>
      </c>
      <c r="AJ58" s="748">
        <v>0</v>
      </c>
      <c r="AK58" s="748">
        <f t="shared" si="52"/>
        <v>57</v>
      </c>
      <c r="AL58" s="748">
        <v>13</v>
      </c>
      <c r="AM58" s="749">
        <f t="shared" si="46"/>
        <v>70</v>
      </c>
      <c r="AN58" s="741">
        <v>2</v>
      </c>
      <c r="AO58" s="741">
        <v>92</v>
      </c>
      <c r="AP58" s="722">
        <f t="shared" si="53"/>
        <v>94</v>
      </c>
      <c r="AQ58" s="743">
        <f t="shared" si="47"/>
        <v>219</v>
      </c>
      <c r="AR58" s="724">
        <f t="shared" si="48"/>
        <v>329</v>
      </c>
      <c r="AS58" s="725">
        <f t="shared" si="38"/>
        <v>548</v>
      </c>
      <c r="AT58" s="791">
        <f t="shared" si="56"/>
        <v>0.12280701754385959</v>
      </c>
    </row>
    <row r="59" spans="1:46" ht="39" thickBot="1" x14ac:dyDescent="0.25">
      <c r="A59" s="800">
        <v>51</v>
      </c>
      <c r="B59" s="425" t="s">
        <v>299</v>
      </c>
      <c r="C59" s="445">
        <v>45</v>
      </c>
      <c r="D59" s="446">
        <v>0</v>
      </c>
      <c r="E59" s="447">
        <f>SUM(C59:D59)</f>
        <v>45</v>
      </c>
      <c r="F59" s="450">
        <v>0</v>
      </c>
      <c r="G59" s="275">
        <v>1</v>
      </c>
      <c r="H59" s="275">
        <v>0</v>
      </c>
      <c r="I59" s="275">
        <v>0</v>
      </c>
      <c r="J59" s="275">
        <v>1</v>
      </c>
      <c r="K59" s="275">
        <v>33</v>
      </c>
      <c r="L59" s="275">
        <v>4</v>
      </c>
      <c r="M59" s="275">
        <v>6</v>
      </c>
      <c r="N59" s="428">
        <f>SUM(F59:M59)</f>
        <v>45</v>
      </c>
      <c r="O59" s="356">
        <v>0</v>
      </c>
      <c r="P59" s="449">
        <f>SUM(N59:O59)</f>
        <v>45</v>
      </c>
      <c r="Q59" s="340">
        <v>0</v>
      </c>
      <c r="R59" s="357">
        <v>0</v>
      </c>
      <c r="S59" s="433">
        <f>+Q59+R59</f>
        <v>0</v>
      </c>
      <c r="T59" s="436">
        <f>+C59-N59-Q59</f>
        <v>0</v>
      </c>
      <c r="U59" s="439">
        <f>+D59-O59-R59</f>
        <v>0</v>
      </c>
      <c r="V59" s="440">
        <f>+T59+U59</f>
        <v>0</v>
      </c>
      <c r="X59" s="799">
        <v>51</v>
      </c>
      <c r="Y59" s="714" t="s">
        <v>251</v>
      </c>
      <c r="Z59" s="726">
        <v>293</v>
      </c>
      <c r="AA59" s="716">
        <v>513</v>
      </c>
      <c r="AB59" s="717">
        <f t="shared" si="45"/>
        <v>806</v>
      </c>
      <c r="AC59" s="747">
        <v>26</v>
      </c>
      <c r="AD59" s="748">
        <v>30</v>
      </c>
      <c r="AE59" s="748">
        <v>12</v>
      </c>
      <c r="AF59" s="748">
        <v>0</v>
      </c>
      <c r="AG59" s="748">
        <v>21</v>
      </c>
      <c r="AH59" s="748">
        <v>0</v>
      </c>
      <c r="AI59" s="748">
        <v>0</v>
      </c>
      <c r="AJ59" s="748">
        <v>0</v>
      </c>
      <c r="AK59" s="748">
        <f t="shared" si="52"/>
        <v>89</v>
      </c>
      <c r="AL59" s="748">
        <v>2</v>
      </c>
      <c r="AM59" s="749">
        <f t="shared" si="46"/>
        <v>91</v>
      </c>
      <c r="AN59" s="741">
        <v>0</v>
      </c>
      <c r="AO59" s="741">
        <v>0</v>
      </c>
      <c r="AP59" s="722">
        <f t="shared" si="53"/>
        <v>0</v>
      </c>
      <c r="AQ59" s="743">
        <f t="shared" si="47"/>
        <v>204</v>
      </c>
      <c r="AR59" s="724">
        <f t="shared" si="48"/>
        <v>511</v>
      </c>
      <c r="AS59" s="725">
        <f t="shared" si="38"/>
        <v>715</v>
      </c>
      <c r="AT59" s="791">
        <f t="shared" si="56"/>
        <v>-0.3146067415730337</v>
      </c>
    </row>
    <row r="60" spans="1:46" ht="13.5" x14ac:dyDescent="0.2">
      <c r="A60" s="800">
        <v>52</v>
      </c>
      <c r="B60" s="471" t="s">
        <v>215</v>
      </c>
      <c r="C60" s="472">
        <v>761</v>
      </c>
      <c r="D60" s="473">
        <v>246</v>
      </c>
      <c r="E60" s="474">
        <f>SUM(C60:D60)</f>
        <v>1007</v>
      </c>
      <c r="F60" s="475">
        <v>15</v>
      </c>
      <c r="G60" s="475">
        <v>92</v>
      </c>
      <c r="H60" s="475">
        <v>0</v>
      </c>
      <c r="I60" s="475">
        <v>0</v>
      </c>
      <c r="J60" s="475">
        <v>2</v>
      </c>
      <c r="K60" s="475">
        <v>0</v>
      </c>
      <c r="L60" s="475">
        <v>0</v>
      </c>
      <c r="M60" s="475">
        <v>0</v>
      </c>
      <c r="N60" s="476">
        <f>SUM(F60:M60)</f>
        <v>109</v>
      </c>
      <c r="O60" s="475">
        <v>2</v>
      </c>
      <c r="P60" s="477">
        <f>SUM(N60:O60)</f>
        <v>111</v>
      </c>
      <c r="Q60" s="478">
        <v>4</v>
      </c>
      <c r="R60" s="479">
        <v>53</v>
      </c>
      <c r="S60" s="480">
        <f>SUM(Q60:R60)</f>
        <v>57</v>
      </c>
      <c r="T60" s="481">
        <f t="shared" ref="T60:U75" si="57">C60-N60-Q60</f>
        <v>648</v>
      </c>
      <c r="U60" s="481">
        <f t="shared" si="57"/>
        <v>191</v>
      </c>
      <c r="V60" s="481">
        <f t="shared" ref="V60:V71" si="58">+T60+U60</f>
        <v>839</v>
      </c>
      <c r="X60" s="799">
        <v>52</v>
      </c>
      <c r="Y60" s="714" t="s">
        <v>252</v>
      </c>
      <c r="Z60" s="726">
        <v>224</v>
      </c>
      <c r="AA60" s="716">
        <v>284</v>
      </c>
      <c r="AB60" s="717">
        <f t="shared" si="45"/>
        <v>508</v>
      </c>
      <c r="AC60" s="747">
        <v>15</v>
      </c>
      <c r="AD60" s="748">
        <v>26</v>
      </c>
      <c r="AE60" s="748">
        <v>11</v>
      </c>
      <c r="AF60" s="748">
        <v>0</v>
      </c>
      <c r="AG60" s="748">
        <v>1</v>
      </c>
      <c r="AH60" s="748">
        <v>0</v>
      </c>
      <c r="AI60" s="748">
        <v>0</v>
      </c>
      <c r="AJ60" s="748">
        <v>0</v>
      </c>
      <c r="AK60" s="748">
        <f>SUM(AC60:AJ60)</f>
        <v>53</v>
      </c>
      <c r="AL60" s="748">
        <v>0</v>
      </c>
      <c r="AM60" s="749">
        <f t="shared" si="46"/>
        <v>53</v>
      </c>
      <c r="AN60" s="741">
        <v>0</v>
      </c>
      <c r="AO60" s="741">
        <v>0</v>
      </c>
      <c r="AP60" s="722">
        <f t="shared" si="53"/>
        <v>0</v>
      </c>
      <c r="AQ60" s="743">
        <f t="shared" si="47"/>
        <v>171</v>
      </c>
      <c r="AR60" s="724">
        <f t="shared" si="48"/>
        <v>284</v>
      </c>
      <c r="AS60" s="725">
        <f t="shared" si="38"/>
        <v>455</v>
      </c>
      <c r="AT60" s="791">
        <f t="shared" si="56"/>
        <v>-0.32075471698113212</v>
      </c>
    </row>
    <row r="61" spans="1:46" ht="14.25" thickBot="1" x14ac:dyDescent="0.25">
      <c r="A61" s="800">
        <v>53</v>
      </c>
      <c r="B61" s="458" t="s">
        <v>239</v>
      </c>
      <c r="C61" s="464">
        <v>744</v>
      </c>
      <c r="D61" s="443">
        <v>279</v>
      </c>
      <c r="E61" s="465">
        <f t="shared" ref="E61:E74" si="59">SUM(C61:D61)</f>
        <v>1023</v>
      </c>
      <c r="F61" s="274">
        <v>12</v>
      </c>
      <c r="G61" s="274">
        <v>85</v>
      </c>
      <c r="H61" s="274">
        <v>0</v>
      </c>
      <c r="I61" s="274">
        <v>0</v>
      </c>
      <c r="J61" s="274">
        <v>4</v>
      </c>
      <c r="K61" s="274">
        <v>0</v>
      </c>
      <c r="L61" s="274">
        <v>0</v>
      </c>
      <c r="M61" s="274">
        <v>0</v>
      </c>
      <c r="N61" s="426">
        <f>SUM(F61:M61)</f>
        <v>101</v>
      </c>
      <c r="O61" s="274">
        <v>1</v>
      </c>
      <c r="P61" s="427">
        <f t="shared" ref="P61:P74" si="60">SUM(N61:O61)</f>
        <v>102</v>
      </c>
      <c r="Q61" s="326">
        <v>7</v>
      </c>
      <c r="R61" s="281">
        <v>63</v>
      </c>
      <c r="S61" s="468">
        <f t="shared" ref="S61:S74" si="61">SUM(Q61:R61)</f>
        <v>70</v>
      </c>
      <c r="T61" s="430">
        <f t="shared" si="57"/>
        <v>636</v>
      </c>
      <c r="U61" s="430">
        <f t="shared" si="57"/>
        <v>215</v>
      </c>
      <c r="V61" s="430">
        <f t="shared" si="58"/>
        <v>851</v>
      </c>
      <c r="X61" s="799">
        <v>53</v>
      </c>
      <c r="Y61" s="727" t="s">
        <v>253</v>
      </c>
      <c r="Z61" s="728">
        <v>104</v>
      </c>
      <c r="AA61" s="729">
        <v>6</v>
      </c>
      <c r="AB61" s="730">
        <f t="shared" si="45"/>
        <v>110</v>
      </c>
      <c r="AC61" s="750">
        <v>5</v>
      </c>
      <c r="AD61" s="731">
        <v>38</v>
      </c>
      <c r="AE61" s="731">
        <v>6</v>
      </c>
      <c r="AF61" s="731">
        <v>0</v>
      </c>
      <c r="AG61" s="731">
        <v>0</v>
      </c>
      <c r="AH61" s="731">
        <v>0</v>
      </c>
      <c r="AI61" s="731">
        <v>0</v>
      </c>
      <c r="AJ61" s="731">
        <v>0</v>
      </c>
      <c r="AK61" s="731">
        <f>SUM(AC61:AJ61)</f>
        <v>49</v>
      </c>
      <c r="AL61" s="731">
        <v>0</v>
      </c>
      <c r="AM61" s="732">
        <f t="shared" si="46"/>
        <v>49</v>
      </c>
      <c r="AN61" s="751">
        <v>0</v>
      </c>
      <c r="AO61" s="751">
        <v>0</v>
      </c>
      <c r="AP61" s="735">
        <f t="shared" si="53"/>
        <v>0</v>
      </c>
      <c r="AQ61" s="752">
        <f t="shared" si="47"/>
        <v>55</v>
      </c>
      <c r="AR61" s="737">
        <f t="shared" si="48"/>
        <v>6</v>
      </c>
      <c r="AS61" s="738">
        <f t="shared" si="38"/>
        <v>61</v>
      </c>
      <c r="AT61" s="791">
        <f t="shared" si="56"/>
        <v>-8.1632653061224469E-2</v>
      </c>
    </row>
    <row r="62" spans="1:46" ht="54" x14ac:dyDescent="0.2">
      <c r="A62" s="800">
        <v>54</v>
      </c>
      <c r="B62" s="458" t="s">
        <v>240</v>
      </c>
      <c r="C62" s="464">
        <v>453</v>
      </c>
      <c r="D62" s="443">
        <v>1391</v>
      </c>
      <c r="E62" s="465">
        <f t="shared" si="59"/>
        <v>1844</v>
      </c>
      <c r="F62" s="274">
        <v>4</v>
      </c>
      <c r="G62" s="274">
        <v>194</v>
      </c>
      <c r="H62" s="274">
        <v>0</v>
      </c>
      <c r="I62" s="274">
        <v>0</v>
      </c>
      <c r="J62" s="274">
        <v>9</v>
      </c>
      <c r="K62" s="274">
        <v>0</v>
      </c>
      <c r="L62" s="274">
        <v>1</v>
      </c>
      <c r="M62" s="274">
        <v>0</v>
      </c>
      <c r="N62" s="426">
        <f t="shared" ref="N62:N74" si="62">SUM(F62:M62)</f>
        <v>208</v>
      </c>
      <c r="O62" s="274">
        <v>150</v>
      </c>
      <c r="P62" s="427">
        <f t="shared" si="60"/>
        <v>358</v>
      </c>
      <c r="Q62" s="326">
        <v>6</v>
      </c>
      <c r="R62" s="281">
        <v>55</v>
      </c>
      <c r="S62" s="468">
        <f t="shared" si="61"/>
        <v>61</v>
      </c>
      <c r="T62" s="430">
        <f t="shared" si="57"/>
        <v>239</v>
      </c>
      <c r="U62" s="430">
        <f t="shared" si="57"/>
        <v>1186</v>
      </c>
      <c r="V62" s="430">
        <f t="shared" si="58"/>
        <v>1425</v>
      </c>
      <c r="X62" s="799">
        <v>54</v>
      </c>
      <c r="Y62" s="698" t="s">
        <v>270</v>
      </c>
      <c r="Z62" s="643">
        <v>406</v>
      </c>
      <c r="AA62" s="274">
        <v>3</v>
      </c>
      <c r="AB62" s="644">
        <f t="shared" si="45"/>
        <v>409</v>
      </c>
      <c r="AC62" s="753">
        <v>3</v>
      </c>
      <c r="AD62" s="754">
        <v>2</v>
      </c>
      <c r="AE62" s="754">
        <v>0</v>
      </c>
      <c r="AF62" s="754">
        <v>0</v>
      </c>
      <c r="AG62" s="754">
        <v>1</v>
      </c>
      <c r="AH62" s="754">
        <v>20</v>
      </c>
      <c r="AI62" s="754">
        <v>6</v>
      </c>
      <c r="AJ62" s="754">
        <v>8</v>
      </c>
      <c r="AK62" s="754">
        <f>SUM(AC62:AJ62)</f>
        <v>40</v>
      </c>
      <c r="AL62" s="754">
        <v>0</v>
      </c>
      <c r="AM62" s="755">
        <f t="shared" si="46"/>
        <v>40</v>
      </c>
      <c r="AN62" s="756">
        <v>0</v>
      </c>
      <c r="AO62" s="650">
        <v>0</v>
      </c>
      <c r="AP62" s="699">
        <f>+AN62+AO62</f>
        <v>0</v>
      </c>
      <c r="AQ62" s="652">
        <f t="shared" si="47"/>
        <v>366</v>
      </c>
      <c r="AR62" s="653">
        <f t="shared" si="48"/>
        <v>3</v>
      </c>
      <c r="AS62" s="654">
        <f t="shared" ref="AS62:AS67" si="63">+AQ62+AR62</f>
        <v>369</v>
      </c>
      <c r="AT62" s="791">
        <f>N58/AK62-1</f>
        <v>-0.35</v>
      </c>
    </row>
    <row r="63" spans="1:46" ht="13.5" x14ac:dyDescent="0.2">
      <c r="A63" s="800">
        <v>55</v>
      </c>
      <c r="B63" s="458" t="s">
        <v>241</v>
      </c>
      <c r="C63" s="464">
        <v>508</v>
      </c>
      <c r="D63" s="443">
        <v>1443</v>
      </c>
      <c r="E63" s="465">
        <f t="shared" si="59"/>
        <v>1951</v>
      </c>
      <c r="F63" s="274">
        <v>6</v>
      </c>
      <c r="G63" s="274">
        <v>172</v>
      </c>
      <c r="H63" s="274">
        <v>0</v>
      </c>
      <c r="I63" s="274">
        <v>0</v>
      </c>
      <c r="J63" s="274">
        <v>10</v>
      </c>
      <c r="K63" s="274">
        <v>0</v>
      </c>
      <c r="L63" s="274">
        <v>0</v>
      </c>
      <c r="M63" s="274">
        <v>0</v>
      </c>
      <c r="N63" s="426">
        <f t="shared" si="62"/>
        <v>188</v>
      </c>
      <c r="O63" s="274">
        <v>49</v>
      </c>
      <c r="P63" s="427">
        <f t="shared" si="60"/>
        <v>237</v>
      </c>
      <c r="Q63" s="326">
        <v>7</v>
      </c>
      <c r="R63" s="281">
        <v>46</v>
      </c>
      <c r="S63" s="468">
        <f t="shared" si="61"/>
        <v>53</v>
      </c>
      <c r="T63" s="430">
        <f t="shared" si="57"/>
        <v>313</v>
      </c>
      <c r="U63" s="430">
        <f t="shared" si="57"/>
        <v>1348</v>
      </c>
      <c r="V63" s="430">
        <f t="shared" si="58"/>
        <v>1661</v>
      </c>
      <c r="X63" s="799">
        <v>55</v>
      </c>
      <c r="Y63" s="757" t="s">
        <v>215</v>
      </c>
      <c r="Z63" s="273">
        <v>780</v>
      </c>
      <c r="AA63" s="274">
        <v>121</v>
      </c>
      <c r="AB63" s="277">
        <f t="shared" si="45"/>
        <v>901</v>
      </c>
      <c r="AC63" s="754">
        <v>9</v>
      </c>
      <c r="AD63" s="754">
        <v>55</v>
      </c>
      <c r="AE63" s="754">
        <v>0</v>
      </c>
      <c r="AF63" s="754">
        <v>0</v>
      </c>
      <c r="AG63" s="754">
        <v>4</v>
      </c>
      <c r="AH63" s="754">
        <v>0</v>
      </c>
      <c r="AI63" s="754">
        <v>0</v>
      </c>
      <c r="AJ63" s="754">
        <v>0</v>
      </c>
      <c r="AK63" s="754">
        <f>SUM(AC63:AJ63)</f>
        <v>68</v>
      </c>
      <c r="AL63" s="754">
        <v>3</v>
      </c>
      <c r="AM63" s="755">
        <f t="shared" si="46"/>
        <v>71</v>
      </c>
      <c r="AN63" s="649">
        <v>70</v>
      </c>
      <c r="AO63" s="650">
        <v>17</v>
      </c>
      <c r="AP63" s="651">
        <f>SUM(AN63:AO63)</f>
        <v>87</v>
      </c>
      <c r="AQ63" s="654">
        <f t="shared" ref="AQ63:AQ78" si="64">Z63-AK63-AN63</f>
        <v>642</v>
      </c>
      <c r="AR63" s="654">
        <f t="shared" ref="AR63:AR78" si="65">AA63-AL63-AO63</f>
        <v>101</v>
      </c>
      <c r="AS63" s="654">
        <f t="shared" si="63"/>
        <v>743</v>
      </c>
      <c r="AT63" s="791">
        <f>+N60/AK63-1</f>
        <v>0.60294117647058831</v>
      </c>
    </row>
    <row r="64" spans="1:46" ht="13.5" x14ac:dyDescent="0.2">
      <c r="A64" s="800">
        <v>56</v>
      </c>
      <c r="B64" s="458" t="s">
        <v>295</v>
      </c>
      <c r="C64" s="464">
        <v>290</v>
      </c>
      <c r="D64" s="443">
        <v>69</v>
      </c>
      <c r="E64" s="465">
        <f t="shared" si="59"/>
        <v>359</v>
      </c>
      <c r="F64" s="274">
        <v>0</v>
      </c>
      <c r="G64" s="274">
        <v>15</v>
      </c>
      <c r="H64" s="274">
        <v>0</v>
      </c>
      <c r="I64" s="274">
        <v>0</v>
      </c>
      <c r="J64" s="274">
        <v>0</v>
      </c>
      <c r="K64" s="274">
        <v>0</v>
      </c>
      <c r="L64" s="274">
        <v>0</v>
      </c>
      <c r="M64" s="274">
        <v>0</v>
      </c>
      <c r="N64" s="426">
        <f t="shared" si="62"/>
        <v>15</v>
      </c>
      <c r="O64" s="274">
        <v>0</v>
      </c>
      <c r="P64" s="427">
        <f t="shared" si="60"/>
        <v>15</v>
      </c>
      <c r="Q64" s="326">
        <v>0</v>
      </c>
      <c r="R64" s="281">
        <v>1</v>
      </c>
      <c r="S64" s="468">
        <f>SUM(Q64:R64)</f>
        <v>1</v>
      </c>
      <c r="T64" s="430">
        <f>C64-N64-Q64</f>
        <v>275</v>
      </c>
      <c r="U64" s="430">
        <f t="shared" si="57"/>
        <v>68</v>
      </c>
      <c r="V64" s="430">
        <f t="shared" si="58"/>
        <v>343</v>
      </c>
      <c r="X64" s="799">
        <v>56</v>
      </c>
      <c r="Y64" s="714" t="s">
        <v>239</v>
      </c>
      <c r="Z64" s="273">
        <v>785</v>
      </c>
      <c r="AA64" s="274">
        <v>126</v>
      </c>
      <c r="AB64" s="277">
        <f t="shared" ref="AB64:AB76" si="66">SUM(Z64:AA64)</f>
        <v>911</v>
      </c>
      <c r="AC64" s="754">
        <v>17</v>
      </c>
      <c r="AD64" s="754">
        <v>62</v>
      </c>
      <c r="AE64" s="754">
        <v>0</v>
      </c>
      <c r="AF64" s="754">
        <v>0</v>
      </c>
      <c r="AG64" s="754">
        <v>6</v>
      </c>
      <c r="AH64" s="754">
        <v>0</v>
      </c>
      <c r="AI64" s="754">
        <v>0</v>
      </c>
      <c r="AJ64" s="754">
        <v>0</v>
      </c>
      <c r="AK64" s="754">
        <f t="shared" ref="AK64:AK75" si="67">SUM(AC64:AJ64)</f>
        <v>85</v>
      </c>
      <c r="AL64" s="754">
        <v>1</v>
      </c>
      <c r="AM64" s="755">
        <f t="shared" ref="AM64:AM76" si="68">SUM(AK64:AL64)</f>
        <v>86</v>
      </c>
      <c r="AN64" s="649">
        <v>51</v>
      </c>
      <c r="AO64" s="650">
        <v>9</v>
      </c>
      <c r="AP64" s="651">
        <f t="shared" ref="AP64:AP76" si="69">SUM(AN64:AO64)</f>
        <v>60</v>
      </c>
      <c r="AQ64" s="654">
        <f t="shared" si="64"/>
        <v>649</v>
      </c>
      <c r="AR64" s="654">
        <f t="shared" si="65"/>
        <v>116</v>
      </c>
      <c r="AS64" s="654">
        <f t="shared" si="63"/>
        <v>765</v>
      </c>
      <c r="AT64" s="791">
        <f>+N61/AK64-1</f>
        <v>0.18823529411764706</v>
      </c>
    </row>
    <row r="65" spans="1:46" ht="13.5" x14ac:dyDescent="0.2">
      <c r="A65" s="800">
        <v>57</v>
      </c>
      <c r="B65" s="458" t="s">
        <v>300</v>
      </c>
      <c r="C65" s="464">
        <v>590</v>
      </c>
      <c r="D65" s="443">
        <v>793</v>
      </c>
      <c r="E65" s="465">
        <f t="shared" si="59"/>
        <v>1383</v>
      </c>
      <c r="F65" s="274">
        <v>4</v>
      </c>
      <c r="G65" s="274">
        <v>35</v>
      </c>
      <c r="H65" s="274">
        <v>0</v>
      </c>
      <c r="I65" s="274">
        <v>0</v>
      </c>
      <c r="J65" s="274">
        <v>1</v>
      </c>
      <c r="K65" s="274">
        <v>0</v>
      </c>
      <c r="L65" s="274">
        <v>0</v>
      </c>
      <c r="M65" s="274">
        <v>0</v>
      </c>
      <c r="N65" s="426">
        <f t="shared" si="62"/>
        <v>40</v>
      </c>
      <c r="O65" s="274">
        <v>141</v>
      </c>
      <c r="P65" s="427">
        <f t="shared" si="60"/>
        <v>181</v>
      </c>
      <c r="Q65" s="326">
        <v>5</v>
      </c>
      <c r="R65" s="281">
        <v>23</v>
      </c>
      <c r="S65" s="468">
        <f t="shared" si="61"/>
        <v>28</v>
      </c>
      <c r="T65" s="430">
        <f>C65-N65-Q65</f>
        <v>545</v>
      </c>
      <c r="U65" s="430">
        <f>D65-O65-R65</f>
        <v>629</v>
      </c>
      <c r="V65" s="430">
        <f t="shared" si="58"/>
        <v>1174</v>
      </c>
      <c r="X65" s="799">
        <v>57</v>
      </c>
      <c r="Y65" s="714" t="s">
        <v>240</v>
      </c>
      <c r="Z65" s="273">
        <v>393</v>
      </c>
      <c r="AA65" s="274">
        <v>1015</v>
      </c>
      <c r="AB65" s="277">
        <f t="shared" si="66"/>
        <v>1408</v>
      </c>
      <c r="AC65" s="754">
        <v>16</v>
      </c>
      <c r="AD65" s="754">
        <v>175</v>
      </c>
      <c r="AE65" s="754">
        <v>0</v>
      </c>
      <c r="AF65" s="754">
        <v>0</v>
      </c>
      <c r="AG65" s="754">
        <v>10</v>
      </c>
      <c r="AH65" s="754">
        <v>0</v>
      </c>
      <c r="AI65" s="754">
        <v>0</v>
      </c>
      <c r="AJ65" s="754">
        <v>0</v>
      </c>
      <c r="AK65" s="754">
        <f t="shared" si="67"/>
        <v>201</v>
      </c>
      <c r="AL65" s="754">
        <v>11</v>
      </c>
      <c r="AM65" s="755">
        <f t="shared" si="68"/>
        <v>212</v>
      </c>
      <c r="AN65" s="649">
        <v>3</v>
      </c>
      <c r="AO65" s="650">
        <v>20</v>
      </c>
      <c r="AP65" s="651">
        <f t="shared" si="69"/>
        <v>23</v>
      </c>
      <c r="AQ65" s="654">
        <f t="shared" si="64"/>
        <v>189</v>
      </c>
      <c r="AR65" s="654">
        <f t="shared" si="65"/>
        <v>984</v>
      </c>
      <c r="AS65" s="654">
        <f t="shared" si="63"/>
        <v>1173</v>
      </c>
      <c r="AT65" s="791">
        <f>+N62/AK65-1</f>
        <v>3.4825870646766122E-2</v>
      </c>
    </row>
    <row r="66" spans="1:46" ht="13.5" x14ac:dyDescent="0.2">
      <c r="A66" s="800">
        <v>58</v>
      </c>
      <c r="B66" s="459" t="s">
        <v>217</v>
      </c>
      <c r="C66" s="442">
        <v>187</v>
      </c>
      <c r="D66" s="443">
        <v>135</v>
      </c>
      <c r="E66" s="465">
        <f t="shared" si="59"/>
        <v>322</v>
      </c>
      <c r="F66" s="274">
        <v>4</v>
      </c>
      <c r="G66" s="274">
        <v>23</v>
      </c>
      <c r="H66" s="274">
        <v>0</v>
      </c>
      <c r="I66" s="274">
        <v>0</v>
      </c>
      <c r="J66" s="274">
        <v>0</v>
      </c>
      <c r="K66" s="274">
        <v>0</v>
      </c>
      <c r="L66" s="274">
        <v>0</v>
      </c>
      <c r="M66" s="274">
        <v>0</v>
      </c>
      <c r="N66" s="426">
        <f t="shared" si="62"/>
        <v>27</v>
      </c>
      <c r="O66" s="274">
        <v>1</v>
      </c>
      <c r="P66" s="434">
        <f t="shared" si="60"/>
        <v>28</v>
      </c>
      <c r="Q66" s="325">
        <v>4</v>
      </c>
      <c r="R66" s="281">
        <v>0</v>
      </c>
      <c r="S66" s="468">
        <f t="shared" si="61"/>
        <v>4</v>
      </c>
      <c r="T66" s="430">
        <f t="shared" si="57"/>
        <v>156</v>
      </c>
      <c r="U66" s="430">
        <f t="shared" si="57"/>
        <v>134</v>
      </c>
      <c r="V66" s="430">
        <f t="shared" si="58"/>
        <v>290</v>
      </c>
      <c r="X66" s="799">
        <v>58</v>
      </c>
      <c r="Y66" s="714" t="s">
        <v>241</v>
      </c>
      <c r="Z66" s="273">
        <v>507</v>
      </c>
      <c r="AA66" s="274">
        <v>862</v>
      </c>
      <c r="AB66" s="277">
        <f t="shared" si="66"/>
        <v>1369</v>
      </c>
      <c r="AC66" s="754">
        <v>9</v>
      </c>
      <c r="AD66" s="754">
        <v>202</v>
      </c>
      <c r="AE66" s="754">
        <v>0</v>
      </c>
      <c r="AF66" s="754">
        <v>0</v>
      </c>
      <c r="AG66" s="754">
        <v>6</v>
      </c>
      <c r="AH66" s="754">
        <v>0</v>
      </c>
      <c r="AI66" s="754">
        <v>0</v>
      </c>
      <c r="AJ66" s="754">
        <v>0</v>
      </c>
      <c r="AK66" s="754">
        <f t="shared" si="67"/>
        <v>217</v>
      </c>
      <c r="AL66" s="754">
        <v>7</v>
      </c>
      <c r="AM66" s="755">
        <f t="shared" si="68"/>
        <v>224</v>
      </c>
      <c r="AN66" s="649">
        <v>3</v>
      </c>
      <c r="AO66" s="650">
        <v>10</v>
      </c>
      <c r="AP66" s="651">
        <f t="shared" si="69"/>
        <v>13</v>
      </c>
      <c r="AQ66" s="654">
        <f t="shared" si="64"/>
        <v>287</v>
      </c>
      <c r="AR66" s="654">
        <f t="shared" si="65"/>
        <v>845</v>
      </c>
      <c r="AS66" s="654">
        <f t="shared" si="63"/>
        <v>1132</v>
      </c>
      <c r="AT66" s="791">
        <f>+N63/AK66</f>
        <v>0.86635944700460832</v>
      </c>
    </row>
    <row r="67" spans="1:46" ht="13.5" x14ac:dyDescent="0.2">
      <c r="A67" s="800">
        <v>59</v>
      </c>
      <c r="B67" s="460" t="s">
        <v>271</v>
      </c>
      <c r="C67" s="442">
        <v>172</v>
      </c>
      <c r="D67" s="443">
        <v>280</v>
      </c>
      <c r="E67" s="465">
        <f t="shared" si="59"/>
        <v>452</v>
      </c>
      <c r="F67" s="274">
        <v>9</v>
      </c>
      <c r="G67" s="274">
        <v>68</v>
      </c>
      <c r="H67" s="274">
        <v>0</v>
      </c>
      <c r="I67" s="274">
        <v>0</v>
      </c>
      <c r="J67" s="274">
        <v>3</v>
      </c>
      <c r="K67" s="274">
        <v>0</v>
      </c>
      <c r="L67" s="274">
        <v>0</v>
      </c>
      <c r="M67" s="274">
        <v>0</v>
      </c>
      <c r="N67" s="426">
        <f t="shared" si="62"/>
        <v>80</v>
      </c>
      <c r="O67" s="274">
        <v>3</v>
      </c>
      <c r="P67" s="434">
        <f t="shared" si="60"/>
        <v>83</v>
      </c>
      <c r="Q67" s="325">
        <v>1</v>
      </c>
      <c r="R67" s="281">
        <v>1</v>
      </c>
      <c r="S67" s="468">
        <f t="shared" si="61"/>
        <v>2</v>
      </c>
      <c r="T67" s="430">
        <f t="shared" si="57"/>
        <v>91</v>
      </c>
      <c r="U67" s="430">
        <f t="shared" si="57"/>
        <v>276</v>
      </c>
      <c r="V67" s="430">
        <f t="shared" si="58"/>
        <v>367</v>
      </c>
      <c r="X67" s="799">
        <v>59</v>
      </c>
      <c r="Y67" s="714" t="s">
        <v>295</v>
      </c>
      <c r="Z67" s="273">
        <v>123</v>
      </c>
      <c r="AA67" s="274">
        <v>44</v>
      </c>
      <c r="AB67" s="277">
        <f t="shared" si="66"/>
        <v>167</v>
      </c>
      <c r="AC67" s="754">
        <v>0</v>
      </c>
      <c r="AD67" s="754">
        <v>1</v>
      </c>
      <c r="AE67" s="754">
        <v>0</v>
      </c>
      <c r="AF67" s="754">
        <v>0</v>
      </c>
      <c r="AG67" s="754">
        <v>0</v>
      </c>
      <c r="AH67" s="754">
        <v>0</v>
      </c>
      <c r="AI67" s="754">
        <v>0</v>
      </c>
      <c r="AJ67" s="754">
        <v>0</v>
      </c>
      <c r="AK67" s="754">
        <f t="shared" si="67"/>
        <v>1</v>
      </c>
      <c r="AL67" s="754">
        <v>0</v>
      </c>
      <c r="AM67" s="755">
        <f t="shared" si="68"/>
        <v>1</v>
      </c>
      <c r="AN67" s="649">
        <v>1</v>
      </c>
      <c r="AO67" s="650">
        <v>0</v>
      </c>
      <c r="AP67" s="651">
        <f t="shared" si="69"/>
        <v>1</v>
      </c>
      <c r="AQ67" s="654">
        <f t="shared" si="64"/>
        <v>121</v>
      </c>
      <c r="AR67" s="654">
        <f t="shared" si="65"/>
        <v>44</v>
      </c>
      <c r="AS67" s="654">
        <f t="shared" si="63"/>
        <v>165</v>
      </c>
      <c r="AT67" s="792">
        <f>+N64/AK67-1</f>
        <v>14</v>
      </c>
    </row>
    <row r="68" spans="1:46" ht="13.5" x14ac:dyDescent="0.2">
      <c r="A68" s="800">
        <v>60</v>
      </c>
      <c r="B68" s="459" t="s">
        <v>216</v>
      </c>
      <c r="C68" s="442">
        <v>99</v>
      </c>
      <c r="D68" s="443">
        <v>221</v>
      </c>
      <c r="E68" s="465">
        <f t="shared" si="59"/>
        <v>320</v>
      </c>
      <c r="F68" s="274">
        <v>4</v>
      </c>
      <c r="G68" s="274">
        <v>42</v>
      </c>
      <c r="H68" s="274">
        <v>0</v>
      </c>
      <c r="I68" s="274">
        <v>0</v>
      </c>
      <c r="J68" s="274">
        <v>0</v>
      </c>
      <c r="K68" s="274">
        <v>0</v>
      </c>
      <c r="L68" s="274">
        <v>0</v>
      </c>
      <c r="M68" s="274">
        <v>0</v>
      </c>
      <c r="N68" s="426">
        <f t="shared" si="62"/>
        <v>46</v>
      </c>
      <c r="O68" s="274">
        <v>23</v>
      </c>
      <c r="P68" s="434">
        <f t="shared" si="60"/>
        <v>69</v>
      </c>
      <c r="Q68" s="325">
        <v>3</v>
      </c>
      <c r="R68" s="281">
        <v>0</v>
      </c>
      <c r="S68" s="468">
        <f t="shared" si="61"/>
        <v>3</v>
      </c>
      <c r="T68" s="430">
        <f t="shared" si="57"/>
        <v>50</v>
      </c>
      <c r="U68" s="430">
        <f t="shared" si="57"/>
        <v>198</v>
      </c>
      <c r="V68" s="430">
        <f t="shared" si="58"/>
        <v>248</v>
      </c>
      <c r="X68" s="799">
        <v>60</v>
      </c>
      <c r="Y68" s="702" t="s">
        <v>217</v>
      </c>
      <c r="Z68" s="643">
        <v>128</v>
      </c>
      <c r="AA68" s="274">
        <v>89</v>
      </c>
      <c r="AB68" s="277">
        <f t="shared" si="66"/>
        <v>217</v>
      </c>
      <c r="AC68" s="754">
        <v>2</v>
      </c>
      <c r="AD68" s="754">
        <v>20</v>
      </c>
      <c r="AE68" s="754">
        <v>0</v>
      </c>
      <c r="AF68" s="754">
        <v>0</v>
      </c>
      <c r="AG68" s="754">
        <v>0</v>
      </c>
      <c r="AH68" s="754">
        <v>0</v>
      </c>
      <c r="AI68" s="754">
        <v>0</v>
      </c>
      <c r="AJ68" s="754">
        <v>0</v>
      </c>
      <c r="AK68" s="754">
        <f t="shared" si="67"/>
        <v>22</v>
      </c>
      <c r="AL68" s="754">
        <v>15</v>
      </c>
      <c r="AM68" s="758">
        <f t="shared" si="68"/>
        <v>37</v>
      </c>
      <c r="AN68" s="756">
        <v>2</v>
      </c>
      <c r="AO68" s="650">
        <v>0</v>
      </c>
      <c r="AP68" s="651">
        <f t="shared" si="69"/>
        <v>2</v>
      </c>
      <c r="AQ68" s="654">
        <f t="shared" si="64"/>
        <v>104</v>
      </c>
      <c r="AR68" s="654">
        <f t="shared" si="65"/>
        <v>74</v>
      </c>
      <c r="AS68" s="654">
        <f t="shared" ref="AS68:AS73" si="70">+AQ68+AR68</f>
        <v>178</v>
      </c>
      <c r="AT68" s="791">
        <f t="shared" ref="AT68:AT89" si="71">+N66/AK68-1</f>
        <v>0.22727272727272729</v>
      </c>
    </row>
    <row r="69" spans="1:46" ht="13.5" x14ac:dyDescent="0.2">
      <c r="A69" s="800">
        <v>61</v>
      </c>
      <c r="B69" s="459" t="s">
        <v>277</v>
      </c>
      <c r="C69" s="442">
        <v>342</v>
      </c>
      <c r="D69" s="443">
        <v>355</v>
      </c>
      <c r="E69" s="465">
        <f t="shared" si="59"/>
        <v>697</v>
      </c>
      <c r="F69" s="274">
        <v>7</v>
      </c>
      <c r="G69" s="274">
        <v>36</v>
      </c>
      <c r="H69" s="274">
        <v>0</v>
      </c>
      <c r="I69" s="274">
        <v>0</v>
      </c>
      <c r="J69" s="274">
        <v>0</v>
      </c>
      <c r="K69" s="274">
        <v>1</v>
      </c>
      <c r="L69" s="274">
        <v>0</v>
      </c>
      <c r="M69" s="274">
        <v>0</v>
      </c>
      <c r="N69" s="426">
        <f t="shared" si="62"/>
        <v>44</v>
      </c>
      <c r="O69" s="274">
        <v>13</v>
      </c>
      <c r="P69" s="434">
        <f t="shared" si="60"/>
        <v>57</v>
      </c>
      <c r="Q69" s="325">
        <v>2</v>
      </c>
      <c r="R69" s="281">
        <v>0</v>
      </c>
      <c r="S69" s="468">
        <f t="shared" si="61"/>
        <v>2</v>
      </c>
      <c r="T69" s="430">
        <f t="shared" si="57"/>
        <v>296</v>
      </c>
      <c r="U69" s="430">
        <f t="shared" si="57"/>
        <v>342</v>
      </c>
      <c r="V69" s="430">
        <f t="shared" si="58"/>
        <v>638</v>
      </c>
      <c r="X69" s="799">
        <v>61</v>
      </c>
      <c r="Y69" s="759" t="s">
        <v>271</v>
      </c>
      <c r="Z69" s="643">
        <v>49</v>
      </c>
      <c r="AA69" s="274">
        <v>262</v>
      </c>
      <c r="AB69" s="277">
        <f t="shared" si="66"/>
        <v>311</v>
      </c>
      <c r="AC69" s="754">
        <v>4</v>
      </c>
      <c r="AD69" s="754">
        <v>30</v>
      </c>
      <c r="AE69" s="754">
        <v>0</v>
      </c>
      <c r="AF69" s="754">
        <v>0</v>
      </c>
      <c r="AG69" s="754">
        <v>1</v>
      </c>
      <c r="AH69" s="754">
        <v>0</v>
      </c>
      <c r="AI69" s="754">
        <v>0</v>
      </c>
      <c r="AJ69" s="754">
        <v>0</v>
      </c>
      <c r="AK69" s="754">
        <f t="shared" si="67"/>
        <v>35</v>
      </c>
      <c r="AL69" s="754">
        <v>5</v>
      </c>
      <c r="AM69" s="758">
        <f t="shared" si="68"/>
        <v>40</v>
      </c>
      <c r="AN69" s="756">
        <v>3</v>
      </c>
      <c r="AO69" s="650">
        <v>1</v>
      </c>
      <c r="AP69" s="651">
        <f t="shared" si="69"/>
        <v>4</v>
      </c>
      <c r="AQ69" s="654">
        <f t="shared" si="64"/>
        <v>11</v>
      </c>
      <c r="AR69" s="654">
        <f t="shared" si="65"/>
        <v>256</v>
      </c>
      <c r="AS69" s="654">
        <f t="shared" si="70"/>
        <v>267</v>
      </c>
      <c r="AT69" s="791">
        <f t="shared" si="71"/>
        <v>1.2857142857142856</v>
      </c>
    </row>
    <row r="70" spans="1:46" ht="13.5" x14ac:dyDescent="0.2">
      <c r="A70" s="800">
        <v>62</v>
      </c>
      <c r="B70" s="460" t="s">
        <v>224</v>
      </c>
      <c r="C70" s="442">
        <v>241</v>
      </c>
      <c r="D70" s="443">
        <v>318</v>
      </c>
      <c r="E70" s="465">
        <f t="shared" si="59"/>
        <v>559</v>
      </c>
      <c r="F70" s="274">
        <v>8</v>
      </c>
      <c r="G70" s="274">
        <v>44</v>
      </c>
      <c r="H70" s="274">
        <v>0</v>
      </c>
      <c r="I70" s="274">
        <v>0</v>
      </c>
      <c r="J70" s="274">
        <v>2</v>
      </c>
      <c r="K70" s="274">
        <v>0</v>
      </c>
      <c r="L70" s="274">
        <v>0</v>
      </c>
      <c r="M70" s="274">
        <v>0</v>
      </c>
      <c r="N70" s="426">
        <f t="shared" si="62"/>
        <v>54</v>
      </c>
      <c r="O70" s="274">
        <v>20</v>
      </c>
      <c r="P70" s="434">
        <f t="shared" si="60"/>
        <v>74</v>
      </c>
      <c r="Q70" s="325">
        <v>0</v>
      </c>
      <c r="R70" s="281">
        <v>1</v>
      </c>
      <c r="S70" s="468">
        <f t="shared" si="61"/>
        <v>1</v>
      </c>
      <c r="T70" s="430">
        <f t="shared" si="57"/>
        <v>187</v>
      </c>
      <c r="U70" s="430">
        <f t="shared" si="57"/>
        <v>297</v>
      </c>
      <c r="V70" s="430">
        <f t="shared" si="58"/>
        <v>484</v>
      </c>
      <c r="X70" s="799">
        <v>62</v>
      </c>
      <c r="Y70" s="702" t="s">
        <v>216</v>
      </c>
      <c r="Z70" s="643">
        <v>66</v>
      </c>
      <c r="AA70" s="274">
        <v>157</v>
      </c>
      <c r="AB70" s="277">
        <f t="shared" si="66"/>
        <v>223</v>
      </c>
      <c r="AC70" s="754">
        <v>1</v>
      </c>
      <c r="AD70" s="754">
        <v>28</v>
      </c>
      <c r="AE70" s="754">
        <v>0</v>
      </c>
      <c r="AF70" s="754">
        <v>0</v>
      </c>
      <c r="AG70" s="754">
        <v>1</v>
      </c>
      <c r="AH70" s="754">
        <v>0</v>
      </c>
      <c r="AI70" s="754">
        <v>0</v>
      </c>
      <c r="AJ70" s="754">
        <v>0</v>
      </c>
      <c r="AK70" s="754">
        <f t="shared" si="67"/>
        <v>30</v>
      </c>
      <c r="AL70" s="754">
        <v>2</v>
      </c>
      <c r="AM70" s="758">
        <f t="shared" si="68"/>
        <v>32</v>
      </c>
      <c r="AN70" s="756">
        <v>2</v>
      </c>
      <c r="AO70" s="650">
        <v>0</v>
      </c>
      <c r="AP70" s="651">
        <f t="shared" si="69"/>
        <v>2</v>
      </c>
      <c r="AQ70" s="654">
        <f t="shared" si="64"/>
        <v>34</v>
      </c>
      <c r="AR70" s="654">
        <f t="shared" si="65"/>
        <v>155</v>
      </c>
      <c r="AS70" s="654">
        <f t="shared" si="70"/>
        <v>189</v>
      </c>
      <c r="AT70" s="791">
        <f t="shared" si="71"/>
        <v>0.53333333333333344</v>
      </c>
    </row>
    <row r="71" spans="1:46" ht="13.5" x14ac:dyDescent="0.2">
      <c r="A71" s="800">
        <v>63</v>
      </c>
      <c r="B71" s="460" t="s">
        <v>218</v>
      </c>
      <c r="C71" s="442">
        <v>307</v>
      </c>
      <c r="D71" s="443">
        <v>213</v>
      </c>
      <c r="E71" s="465">
        <f t="shared" si="59"/>
        <v>520</v>
      </c>
      <c r="F71" s="274">
        <v>0</v>
      </c>
      <c r="G71" s="274">
        <v>88</v>
      </c>
      <c r="H71" s="274">
        <v>0</v>
      </c>
      <c r="I71" s="274">
        <v>0</v>
      </c>
      <c r="J71" s="274">
        <v>2</v>
      </c>
      <c r="K71" s="274">
        <v>0</v>
      </c>
      <c r="L71" s="274">
        <v>0</v>
      </c>
      <c r="M71" s="274">
        <v>0</v>
      </c>
      <c r="N71" s="426">
        <f t="shared" si="62"/>
        <v>90</v>
      </c>
      <c r="O71" s="274">
        <v>17</v>
      </c>
      <c r="P71" s="434">
        <f>SUM(N71:O71)</f>
        <v>107</v>
      </c>
      <c r="Q71" s="325">
        <v>1</v>
      </c>
      <c r="R71" s="281">
        <v>0</v>
      </c>
      <c r="S71" s="468">
        <f>SUM(Q71:R71)</f>
        <v>1</v>
      </c>
      <c r="T71" s="430">
        <f t="shared" si="57"/>
        <v>216</v>
      </c>
      <c r="U71" s="430">
        <f t="shared" si="57"/>
        <v>196</v>
      </c>
      <c r="V71" s="430">
        <f t="shared" si="58"/>
        <v>412</v>
      </c>
      <c r="X71" s="799">
        <v>63</v>
      </c>
      <c r="Y71" s="702" t="s">
        <v>277</v>
      </c>
      <c r="Z71" s="643">
        <v>200</v>
      </c>
      <c r="AA71" s="274">
        <v>46</v>
      </c>
      <c r="AB71" s="277">
        <f t="shared" si="66"/>
        <v>246</v>
      </c>
      <c r="AC71" s="754">
        <v>2</v>
      </c>
      <c r="AD71" s="754">
        <v>25</v>
      </c>
      <c r="AE71" s="754">
        <v>0</v>
      </c>
      <c r="AF71" s="754">
        <v>0</v>
      </c>
      <c r="AG71" s="754">
        <v>0</v>
      </c>
      <c r="AH71" s="754">
        <v>0</v>
      </c>
      <c r="AI71" s="754">
        <v>0</v>
      </c>
      <c r="AJ71" s="754">
        <v>0</v>
      </c>
      <c r="AK71" s="754">
        <f t="shared" si="67"/>
        <v>27</v>
      </c>
      <c r="AL71" s="754">
        <v>1</v>
      </c>
      <c r="AM71" s="758">
        <f t="shared" si="68"/>
        <v>28</v>
      </c>
      <c r="AN71" s="756">
        <v>1</v>
      </c>
      <c r="AO71" s="650">
        <v>0</v>
      </c>
      <c r="AP71" s="651">
        <f t="shared" si="69"/>
        <v>1</v>
      </c>
      <c r="AQ71" s="654">
        <f t="shared" si="64"/>
        <v>172</v>
      </c>
      <c r="AR71" s="654">
        <f t="shared" si="65"/>
        <v>45</v>
      </c>
      <c r="AS71" s="654">
        <f t="shared" si="70"/>
        <v>217</v>
      </c>
      <c r="AT71" s="791">
        <f t="shared" si="71"/>
        <v>0.62962962962962954</v>
      </c>
    </row>
    <row r="72" spans="1:46" ht="13.5" x14ac:dyDescent="0.2">
      <c r="A72" s="800">
        <v>64</v>
      </c>
      <c r="B72" s="459" t="s">
        <v>278</v>
      </c>
      <c r="C72" s="442">
        <v>265</v>
      </c>
      <c r="D72" s="443">
        <v>195</v>
      </c>
      <c r="E72" s="465">
        <f t="shared" si="59"/>
        <v>460</v>
      </c>
      <c r="F72" s="274">
        <v>11</v>
      </c>
      <c r="G72" s="274">
        <v>59</v>
      </c>
      <c r="H72" s="274">
        <v>0</v>
      </c>
      <c r="I72" s="274">
        <v>0</v>
      </c>
      <c r="J72" s="274">
        <v>3</v>
      </c>
      <c r="K72" s="274">
        <v>0</v>
      </c>
      <c r="L72" s="274">
        <v>0</v>
      </c>
      <c r="M72" s="274">
        <v>0</v>
      </c>
      <c r="N72" s="426">
        <f t="shared" si="62"/>
        <v>73</v>
      </c>
      <c r="O72" s="274">
        <v>11</v>
      </c>
      <c r="P72" s="434">
        <f t="shared" si="60"/>
        <v>84</v>
      </c>
      <c r="Q72" s="325">
        <v>1</v>
      </c>
      <c r="R72" s="281">
        <v>5</v>
      </c>
      <c r="S72" s="468">
        <f t="shared" si="61"/>
        <v>6</v>
      </c>
      <c r="T72" s="430">
        <f t="shared" si="57"/>
        <v>191</v>
      </c>
      <c r="U72" s="430">
        <f t="shared" si="57"/>
        <v>179</v>
      </c>
      <c r="V72" s="430">
        <f t="shared" ref="V72:V78" si="72">+T72+U72</f>
        <v>370</v>
      </c>
      <c r="X72" s="799">
        <v>64</v>
      </c>
      <c r="Y72" s="759" t="s">
        <v>224</v>
      </c>
      <c r="Z72" s="643">
        <v>123</v>
      </c>
      <c r="AA72" s="274">
        <v>170</v>
      </c>
      <c r="AB72" s="277">
        <f t="shared" si="66"/>
        <v>293</v>
      </c>
      <c r="AC72" s="754">
        <v>12</v>
      </c>
      <c r="AD72" s="754">
        <v>25</v>
      </c>
      <c r="AE72" s="754">
        <v>0</v>
      </c>
      <c r="AF72" s="754">
        <v>0</v>
      </c>
      <c r="AG72" s="754">
        <v>3</v>
      </c>
      <c r="AH72" s="754">
        <v>0</v>
      </c>
      <c r="AI72" s="754">
        <v>0</v>
      </c>
      <c r="AJ72" s="754">
        <v>0</v>
      </c>
      <c r="AK72" s="754">
        <f t="shared" si="67"/>
        <v>40</v>
      </c>
      <c r="AL72" s="754">
        <v>0</v>
      </c>
      <c r="AM72" s="758">
        <f t="shared" si="68"/>
        <v>40</v>
      </c>
      <c r="AN72" s="756">
        <v>0</v>
      </c>
      <c r="AO72" s="650">
        <v>0</v>
      </c>
      <c r="AP72" s="651">
        <f t="shared" si="69"/>
        <v>0</v>
      </c>
      <c r="AQ72" s="654">
        <f t="shared" si="64"/>
        <v>83</v>
      </c>
      <c r="AR72" s="654">
        <f t="shared" si="65"/>
        <v>170</v>
      </c>
      <c r="AS72" s="654">
        <f t="shared" si="70"/>
        <v>253</v>
      </c>
      <c r="AT72" s="791">
        <f t="shared" si="71"/>
        <v>0.35000000000000009</v>
      </c>
    </row>
    <row r="73" spans="1:46" ht="13.5" x14ac:dyDescent="0.2">
      <c r="A73" s="800">
        <v>65</v>
      </c>
      <c r="B73" s="460" t="s">
        <v>219</v>
      </c>
      <c r="C73" s="442">
        <v>157</v>
      </c>
      <c r="D73" s="443">
        <v>280</v>
      </c>
      <c r="E73" s="465">
        <f t="shared" si="59"/>
        <v>437</v>
      </c>
      <c r="F73" s="274">
        <v>4</v>
      </c>
      <c r="G73" s="274">
        <v>54</v>
      </c>
      <c r="H73" s="274">
        <v>0</v>
      </c>
      <c r="I73" s="274">
        <v>0</v>
      </c>
      <c r="J73" s="274">
        <v>0</v>
      </c>
      <c r="K73" s="274">
        <v>0</v>
      </c>
      <c r="L73" s="274">
        <v>0</v>
      </c>
      <c r="M73" s="274">
        <v>0</v>
      </c>
      <c r="N73" s="426">
        <f t="shared" si="62"/>
        <v>58</v>
      </c>
      <c r="O73" s="274">
        <v>26</v>
      </c>
      <c r="P73" s="434">
        <f>SUM(N73:O73)</f>
        <v>84</v>
      </c>
      <c r="Q73" s="325">
        <v>2</v>
      </c>
      <c r="R73" s="281">
        <v>16</v>
      </c>
      <c r="S73" s="468">
        <f t="shared" si="61"/>
        <v>18</v>
      </c>
      <c r="T73" s="430">
        <f t="shared" si="57"/>
        <v>97</v>
      </c>
      <c r="U73" s="430">
        <f t="shared" si="57"/>
        <v>238</v>
      </c>
      <c r="V73" s="430">
        <f t="shared" si="72"/>
        <v>335</v>
      </c>
      <c r="X73" s="799">
        <v>65</v>
      </c>
      <c r="Y73" s="702" t="s">
        <v>218</v>
      </c>
      <c r="Z73" s="643">
        <v>243</v>
      </c>
      <c r="AA73" s="274">
        <v>111</v>
      </c>
      <c r="AB73" s="277">
        <f t="shared" si="66"/>
        <v>354</v>
      </c>
      <c r="AC73" s="754">
        <v>1</v>
      </c>
      <c r="AD73" s="754">
        <v>51</v>
      </c>
      <c r="AE73" s="754">
        <v>0</v>
      </c>
      <c r="AF73" s="754">
        <v>0</v>
      </c>
      <c r="AG73" s="754">
        <v>5</v>
      </c>
      <c r="AH73" s="754">
        <v>0</v>
      </c>
      <c r="AI73" s="754">
        <v>0</v>
      </c>
      <c r="AJ73" s="754">
        <v>0</v>
      </c>
      <c r="AK73" s="754">
        <f t="shared" si="67"/>
        <v>57</v>
      </c>
      <c r="AL73" s="754">
        <v>16</v>
      </c>
      <c r="AM73" s="758">
        <f>SUM(AK73:AL73)</f>
        <v>73</v>
      </c>
      <c r="AN73" s="756">
        <v>5</v>
      </c>
      <c r="AO73" s="650">
        <v>0</v>
      </c>
      <c r="AP73" s="651">
        <f t="shared" si="69"/>
        <v>5</v>
      </c>
      <c r="AQ73" s="654">
        <f t="shared" si="64"/>
        <v>181</v>
      </c>
      <c r="AR73" s="654">
        <f t="shared" si="65"/>
        <v>95</v>
      </c>
      <c r="AS73" s="654">
        <f t="shared" si="70"/>
        <v>276</v>
      </c>
      <c r="AT73" s="791">
        <f t="shared" si="71"/>
        <v>0.57894736842105265</v>
      </c>
    </row>
    <row r="74" spans="1:46" ht="13.5" x14ac:dyDescent="0.2">
      <c r="A74" s="800">
        <v>66</v>
      </c>
      <c r="B74" s="461" t="s">
        <v>247</v>
      </c>
      <c r="C74" s="367">
        <v>86</v>
      </c>
      <c r="D74" s="368">
        <v>154</v>
      </c>
      <c r="E74" s="466">
        <f t="shared" si="59"/>
        <v>240</v>
      </c>
      <c r="F74" s="276">
        <v>0</v>
      </c>
      <c r="G74" s="276">
        <v>29</v>
      </c>
      <c r="H74" s="276">
        <v>0</v>
      </c>
      <c r="I74" s="276">
        <v>0</v>
      </c>
      <c r="J74" s="276">
        <v>0</v>
      </c>
      <c r="K74" s="276">
        <v>0</v>
      </c>
      <c r="L74" s="276">
        <v>0</v>
      </c>
      <c r="M74" s="276">
        <v>0</v>
      </c>
      <c r="N74" s="426">
        <f t="shared" si="62"/>
        <v>29</v>
      </c>
      <c r="O74" s="276">
        <v>0</v>
      </c>
      <c r="P74" s="467">
        <f t="shared" si="60"/>
        <v>29</v>
      </c>
      <c r="Q74" s="327">
        <v>2</v>
      </c>
      <c r="R74" s="322">
        <v>1</v>
      </c>
      <c r="S74" s="469">
        <f t="shared" si="61"/>
        <v>3</v>
      </c>
      <c r="T74" s="470">
        <f t="shared" si="57"/>
        <v>55</v>
      </c>
      <c r="U74" s="470">
        <f t="shared" si="57"/>
        <v>153</v>
      </c>
      <c r="V74" s="470">
        <f t="shared" si="72"/>
        <v>208</v>
      </c>
      <c r="X74" s="799">
        <v>66</v>
      </c>
      <c r="Y74" s="702" t="s">
        <v>278</v>
      </c>
      <c r="Z74" s="643">
        <v>260</v>
      </c>
      <c r="AA74" s="274">
        <v>177</v>
      </c>
      <c r="AB74" s="277">
        <f t="shared" si="66"/>
        <v>437</v>
      </c>
      <c r="AC74" s="754">
        <v>5</v>
      </c>
      <c r="AD74" s="754">
        <v>47</v>
      </c>
      <c r="AE74" s="754">
        <v>0</v>
      </c>
      <c r="AF74" s="754">
        <v>0</v>
      </c>
      <c r="AG74" s="754">
        <v>1</v>
      </c>
      <c r="AH74" s="754">
        <v>0</v>
      </c>
      <c r="AI74" s="754">
        <v>0</v>
      </c>
      <c r="AJ74" s="754">
        <v>0</v>
      </c>
      <c r="AK74" s="754">
        <f t="shared" si="67"/>
        <v>53</v>
      </c>
      <c r="AL74" s="754">
        <v>1</v>
      </c>
      <c r="AM74" s="758">
        <f t="shared" si="68"/>
        <v>54</v>
      </c>
      <c r="AN74" s="756">
        <v>1</v>
      </c>
      <c r="AO74" s="650">
        <v>0</v>
      </c>
      <c r="AP74" s="651">
        <f t="shared" si="69"/>
        <v>1</v>
      </c>
      <c r="AQ74" s="654">
        <f t="shared" si="64"/>
        <v>206</v>
      </c>
      <c r="AR74" s="654">
        <f t="shared" si="65"/>
        <v>176</v>
      </c>
      <c r="AS74" s="654">
        <f t="shared" ref="AS74:AS80" si="73">+AQ74+AR74</f>
        <v>382</v>
      </c>
      <c r="AT74" s="791">
        <f t="shared" si="71"/>
        <v>0.37735849056603765</v>
      </c>
    </row>
    <row r="75" spans="1:46" ht="13.5" x14ac:dyDescent="0.2">
      <c r="A75" s="800">
        <v>67</v>
      </c>
      <c r="B75" s="460" t="s">
        <v>248</v>
      </c>
      <c r="C75" s="442">
        <v>108</v>
      </c>
      <c r="D75" s="443">
        <v>5</v>
      </c>
      <c r="E75" s="465">
        <v>273</v>
      </c>
      <c r="F75" s="274">
        <v>27</v>
      </c>
      <c r="G75" s="274">
        <v>1</v>
      </c>
      <c r="H75" s="274">
        <v>0</v>
      </c>
      <c r="I75" s="274">
        <v>0</v>
      </c>
      <c r="J75" s="274">
        <v>0</v>
      </c>
      <c r="K75" s="274">
        <v>0</v>
      </c>
      <c r="L75" s="274">
        <v>0</v>
      </c>
      <c r="M75" s="274">
        <v>0</v>
      </c>
      <c r="N75" s="426">
        <f>SUM(F75:M75)</f>
        <v>28</v>
      </c>
      <c r="O75" s="274">
        <v>0</v>
      </c>
      <c r="P75" s="434">
        <f>+O75+N75</f>
        <v>28</v>
      </c>
      <c r="Q75" s="325">
        <v>1</v>
      </c>
      <c r="R75" s="281">
        <v>1</v>
      </c>
      <c r="S75" s="468">
        <f>+Q75+R75</f>
        <v>2</v>
      </c>
      <c r="T75" s="430">
        <f t="shared" si="57"/>
        <v>79</v>
      </c>
      <c r="U75" s="430">
        <f t="shared" si="57"/>
        <v>4</v>
      </c>
      <c r="V75" s="430">
        <f t="shared" si="72"/>
        <v>83</v>
      </c>
      <c r="X75" s="799">
        <v>67</v>
      </c>
      <c r="Y75" s="702" t="s">
        <v>219</v>
      </c>
      <c r="Z75" s="643">
        <v>118</v>
      </c>
      <c r="AA75" s="274">
        <v>96</v>
      </c>
      <c r="AB75" s="277">
        <f t="shared" si="66"/>
        <v>214</v>
      </c>
      <c r="AC75" s="754">
        <v>0</v>
      </c>
      <c r="AD75" s="754">
        <v>35</v>
      </c>
      <c r="AE75" s="754">
        <v>0</v>
      </c>
      <c r="AF75" s="754">
        <v>0</v>
      </c>
      <c r="AG75" s="754">
        <v>0</v>
      </c>
      <c r="AH75" s="754">
        <v>0</v>
      </c>
      <c r="AI75" s="754">
        <v>0</v>
      </c>
      <c r="AJ75" s="754">
        <v>0</v>
      </c>
      <c r="AK75" s="754">
        <f t="shared" si="67"/>
        <v>35</v>
      </c>
      <c r="AL75" s="754">
        <v>13</v>
      </c>
      <c r="AM75" s="758">
        <f t="shared" si="68"/>
        <v>48</v>
      </c>
      <c r="AN75" s="756">
        <v>2</v>
      </c>
      <c r="AO75" s="650">
        <v>0</v>
      </c>
      <c r="AP75" s="651">
        <f t="shared" si="69"/>
        <v>2</v>
      </c>
      <c r="AQ75" s="654">
        <f t="shared" si="64"/>
        <v>81</v>
      </c>
      <c r="AR75" s="654">
        <f t="shared" si="65"/>
        <v>83</v>
      </c>
      <c r="AS75" s="654">
        <f t="shared" si="73"/>
        <v>164</v>
      </c>
      <c r="AT75" s="791">
        <f t="shared" si="71"/>
        <v>0.65714285714285725</v>
      </c>
    </row>
    <row r="76" spans="1:46" ht="14.25" thickBot="1" x14ac:dyDescent="0.25">
      <c r="A76" s="800">
        <v>68</v>
      </c>
      <c r="B76" s="484" t="s">
        <v>281</v>
      </c>
      <c r="C76" s="445">
        <v>18</v>
      </c>
      <c r="D76" s="446">
        <v>5</v>
      </c>
      <c r="E76" s="487">
        <f>+C76+D76</f>
        <v>23</v>
      </c>
      <c r="F76" s="275">
        <v>6</v>
      </c>
      <c r="G76" s="275">
        <v>2</v>
      </c>
      <c r="H76" s="275">
        <v>0</v>
      </c>
      <c r="I76" s="275">
        <v>0</v>
      </c>
      <c r="J76" s="275">
        <v>0</v>
      </c>
      <c r="K76" s="275">
        <v>0</v>
      </c>
      <c r="L76" s="275">
        <v>0</v>
      </c>
      <c r="M76" s="275">
        <v>0</v>
      </c>
      <c r="N76" s="428">
        <f>SUM(F76:M76)</f>
        <v>8</v>
      </c>
      <c r="O76" s="275">
        <v>0</v>
      </c>
      <c r="P76" s="435">
        <f>+O76+N76</f>
        <v>8</v>
      </c>
      <c r="Q76" s="340">
        <v>1</v>
      </c>
      <c r="R76" s="357">
        <v>1</v>
      </c>
      <c r="S76" s="490">
        <f>+Q76+R76</f>
        <v>2</v>
      </c>
      <c r="T76" s="431">
        <f t="shared" ref="T76" si="74">C76-N76-Q76</f>
        <v>9</v>
      </c>
      <c r="U76" s="431">
        <f>D76-O76-R76</f>
        <v>4</v>
      </c>
      <c r="V76" s="431">
        <f t="shared" si="72"/>
        <v>13</v>
      </c>
      <c r="X76" s="799">
        <v>68</v>
      </c>
      <c r="Y76" s="760" t="s">
        <v>247</v>
      </c>
      <c r="Z76" s="655">
        <v>104</v>
      </c>
      <c r="AA76" s="276">
        <v>66</v>
      </c>
      <c r="AB76" s="761">
        <f t="shared" si="66"/>
        <v>170</v>
      </c>
      <c r="AC76" s="762">
        <v>1</v>
      </c>
      <c r="AD76" s="762">
        <v>37</v>
      </c>
      <c r="AE76" s="762">
        <v>0</v>
      </c>
      <c r="AF76" s="762">
        <v>0</v>
      </c>
      <c r="AG76" s="762">
        <v>0</v>
      </c>
      <c r="AH76" s="762">
        <v>0</v>
      </c>
      <c r="AI76" s="762">
        <v>0</v>
      </c>
      <c r="AJ76" s="762">
        <v>0</v>
      </c>
      <c r="AK76" s="762">
        <f>SUM(AC76:AJ76)</f>
        <v>38</v>
      </c>
      <c r="AL76" s="762">
        <v>0</v>
      </c>
      <c r="AM76" s="763">
        <f t="shared" si="68"/>
        <v>38</v>
      </c>
      <c r="AN76" s="764">
        <v>4</v>
      </c>
      <c r="AO76" s="660">
        <v>0</v>
      </c>
      <c r="AP76" s="664">
        <f t="shared" si="69"/>
        <v>4</v>
      </c>
      <c r="AQ76" s="667">
        <f t="shared" si="64"/>
        <v>62</v>
      </c>
      <c r="AR76" s="667">
        <f t="shared" si="65"/>
        <v>66</v>
      </c>
      <c r="AS76" s="667">
        <f t="shared" si="73"/>
        <v>128</v>
      </c>
      <c r="AT76" s="791">
        <f t="shared" si="71"/>
        <v>-0.23684210526315785</v>
      </c>
    </row>
    <row r="77" spans="1:46" ht="13.5" x14ac:dyDescent="0.2">
      <c r="A77" s="800">
        <v>69</v>
      </c>
      <c r="B77" s="492" t="s">
        <v>233</v>
      </c>
      <c r="C77" s="410">
        <v>481</v>
      </c>
      <c r="D77" s="410">
        <v>3</v>
      </c>
      <c r="E77" s="408">
        <f t="shared" ref="E77:E85" si="75">+C77+D77</f>
        <v>484</v>
      </c>
      <c r="F77" s="270">
        <v>123</v>
      </c>
      <c r="G77" s="270">
        <v>2</v>
      </c>
      <c r="H77" s="270">
        <v>0</v>
      </c>
      <c r="I77" s="270">
        <v>0</v>
      </c>
      <c r="J77" s="270">
        <v>1</v>
      </c>
      <c r="K77" s="270">
        <v>0</v>
      </c>
      <c r="L77" s="270">
        <v>0</v>
      </c>
      <c r="M77" s="270">
        <v>0</v>
      </c>
      <c r="N77" s="379">
        <f>SUM(F77:M77)</f>
        <v>126</v>
      </c>
      <c r="O77" s="270">
        <v>1</v>
      </c>
      <c r="P77" s="380">
        <f>SUM(N77:O77)</f>
        <v>127</v>
      </c>
      <c r="Q77" s="321">
        <v>15</v>
      </c>
      <c r="R77" s="321">
        <v>2</v>
      </c>
      <c r="S77" s="404">
        <f>SUM(Q77:R77)</f>
        <v>17</v>
      </c>
      <c r="T77" s="386">
        <f t="shared" ref="T77:U92" si="76">+C77-N77-Q77</f>
        <v>340</v>
      </c>
      <c r="U77" s="387">
        <f t="shared" si="76"/>
        <v>0</v>
      </c>
      <c r="V77" s="388">
        <f t="shared" si="72"/>
        <v>340</v>
      </c>
      <c r="X77" s="799">
        <v>69</v>
      </c>
      <c r="Y77" s="714" t="s">
        <v>248</v>
      </c>
      <c r="Z77" s="765">
        <v>79</v>
      </c>
      <c r="AA77" s="766">
        <v>2</v>
      </c>
      <c r="AB77" s="767">
        <f>+Z77+AA77</f>
        <v>81</v>
      </c>
      <c r="AC77" s="768">
        <v>18</v>
      </c>
      <c r="AD77" s="630">
        <v>0</v>
      </c>
      <c r="AE77" s="630">
        <v>0</v>
      </c>
      <c r="AF77" s="630">
        <v>0</v>
      </c>
      <c r="AG77" s="630">
        <v>0</v>
      </c>
      <c r="AH77" s="630">
        <v>0</v>
      </c>
      <c r="AI77" s="630">
        <v>0</v>
      </c>
      <c r="AJ77" s="630">
        <v>0</v>
      </c>
      <c r="AK77" s="630">
        <f>SUM(AC77:AJ77)</f>
        <v>18</v>
      </c>
      <c r="AL77" s="630">
        <v>0</v>
      </c>
      <c r="AM77" s="769">
        <f>+AL77+AK77</f>
        <v>18</v>
      </c>
      <c r="AN77" s="770">
        <v>2</v>
      </c>
      <c r="AO77" s="712">
        <v>0</v>
      </c>
      <c r="AP77" s="771">
        <f>+AN77+AO77</f>
        <v>2</v>
      </c>
      <c r="AQ77" s="616">
        <f t="shared" si="64"/>
        <v>59</v>
      </c>
      <c r="AR77" s="616">
        <f t="shared" si="65"/>
        <v>2</v>
      </c>
      <c r="AS77" s="616">
        <f t="shared" si="73"/>
        <v>61</v>
      </c>
      <c r="AT77" s="791">
        <f t="shared" si="71"/>
        <v>0.55555555555555558</v>
      </c>
    </row>
    <row r="78" spans="1:46" ht="14.25" thickBot="1" x14ac:dyDescent="0.25">
      <c r="A78" s="800">
        <v>70</v>
      </c>
      <c r="B78" s="492" t="s">
        <v>279</v>
      </c>
      <c r="C78" s="409">
        <v>203</v>
      </c>
      <c r="D78" s="410">
        <v>3</v>
      </c>
      <c r="E78" s="408">
        <f t="shared" si="75"/>
        <v>206</v>
      </c>
      <c r="F78" s="270">
        <v>80</v>
      </c>
      <c r="G78" s="270">
        <v>3</v>
      </c>
      <c r="H78" s="270">
        <v>0</v>
      </c>
      <c r="I78" s="270">
        <v>0</v>
      </c>
      <c r="J78" s="270">
        <v>2</v>
      </c>
      <c r="K78" s="270">
        <v>0</v>
      </c>
      <c r="L78" s="270">
        <v>0</v>
      </c>
      <c r="M78" s="270">
        <v>0</v>
      </c>
      <c r="N78" s="379">
        <f t="shared" ref="N78:N88" si="77">SUM(F78:M78)</f>
        <v>85</v>
      </c>
      <c r="O78" s="270">
        <v>3</v>
      </c>
      <c r="P78" s="380">
        <f>SUM(N78:O78)</f>
        <v>88</v>
      </c>
      <c r="Q78" s="329">
        <v>1</v>
      </c>
      <c r="R78" s="321">
        <v>0</v>
      </c>
      <c r="S78" s="404">
        <f t="shared" ref="S78:S94" si="78">SUM(Q78:R78)</f>
        <v>1</v>
      </c>
      <c r="T78" s="386">
        <f t="shared" si="76"/>
        <v>117</v>
      </c>
      <c r="U78" s="387">
        <f t="shared" si="76"/>
        <v>0</v>
      </c>
      <c r="V78" s="388">
        <f t="shared" si="72"/>
        <v>117</v>
      </c>
      <c r="X78" s="799">
        <v>70</v>
      </c>
      <c r="Y78" s="727" t="s">
        <v>281</v>
      </c>
      <c r="Z78" s="772">
        <v>18</v>
      </c>
      <c r="AA78" s="773">
        <v>5</v>
      </c>
      <c r="AB78" s="774">
        <f>+Z78+AA78</f>
        <v>23</v>
      </c>
      <c r="AC78" s="775">
        <v>3</v>
      </c>
      <c r="AD78" s="775">
        <v>0</v>
      </c>
      <c r="AE78" s="775">
        <v>0</v>
      </c>
      <c r="AF78" s="775">
        <v>0</v>
      </c>
      <c r="AG78" s="775">
        <v>0</v>
      </c>
      <c r="AH78" s="775">
        <v>0</v>
      </c>
      <c r="AI78" s="775">
        <v>0</v>
      </c>
      <c r="AJ78" s="775">
        <v>0</v>
      </c>
      <c r="AK78" s="776">
        <f>SUM(AC78:AJ78)</f>
        <v>3</v>
      </c>
      <c r="AL78" s="776">
        <v>0</v>
      </c>
      <c r="AM78" s="777">
        <f>+AL78+AK78</f>
        <v>3</v>
      </c>
      <c r="AN78" s="778">
        <v>1</v>
      </c>
      <c r="AO78" s="779">
        <v>0</v>
      </c>
      <c r="AP78" s="780">
        <f>+AN78+AO78</f>
        <v>1</v>
      </c>
      <c r="AQ78" s="616">
        <f t="shared" si="64"/>
        <v>14</v>
      </c>
      <c r="AR78" s="616">
        <f t="shared" si="65"/>
        <v>5</v>
      </c>
      <c r="AS78" s="781">
        <f t="shared" si="73"/>
        <v>19</v>
      </c>
      <c r="AT78" s="791">
        <f t="shared" si="71"/>
        <v>1.6666666666666665</v>
      </c>
    </row>
    <row r="79" spans="1:46" ht="13.5" x14ac:dyDescent="0.2">
      <c r="A79" s="800">
        <v>71</v>
      </c>
      <c r="B79" s="492" t="s">
        <v>258</v>
      </c>
      <c r="C79" s="409">
        <v>442</v>
      </c>
      <c r="D79" s="410">
        <v>7</v>
      </c>
      <c r="E79" s="408">
        <f t="shared" si="75"/>
        <v>449</v>
      </c>
      <c r="F79" s="270">
        <v>121</v>
      </c>
      <c r="G79" s="270">
        <v>0</v>
      </c>
      <c r="H79" s="270">
        <v>0</v>
      </c>
      <c r="I79" s="270">
        <v>0</v>
      </c>
      <c r="J79" s="270">
        <v>2</v>
      </c>
      <c r="K79" s="270">
        <v>0</v>
      </c>
      <c r="L79" s="270">
        <v>0</v>
      </c>
      <c r="M79" s="270">
        <v>1</v>
      </c>
      <c r="N79" s="379">
        <f t="shared" si="77"/>
        <v>124</v>
      </c>
      <c r="O79" s="270">
        <v>0</v>
      </c>
      <c r="P79" s="380">
        <f>SUM(N79:O79)</f>
        <v>124</v>
      </c>
      <c r="Q79" s="329">
        <v>6</v>
      </c>
      <c r="R79" s="321">
        <v>6</v>
      </c>
      <c r="S79" s="404">
        <f t="shared" si="78"/>
        <v>12</v>
      </c>
      <c r="T79" s="386">
        <f t="shared" si="76"/>
        <v>312</v>
      </c>
      <c r="U79" s="387">
        <f t="shared" si="76"/>
        <v>1</v>
      </c>
      <c r="V79" s="388">
        <f t="shared" ref="V79:V94" si="79">+T79+U79</f>
        <v>313</v>
      </c>
      <c r="X79" s="799">
        <v>71</v>
      </c>
      <c r="Y79" s="698" t="s">
        <v>233</v>
      </c>
      <c r="Z79" s="270">
        <v>815</v>
      </c>
      <c r="AA79" s="270">
        <v>1</v>
      </c>
      <c r="AB79" s="267">
        <f t="shared" ref="AB79:AB89" si="80">+Z79+AA79</f>
        <v>816</v>
      </c>
      <c r="AC79" s="630">
        <v>137</v>
      </c>
      <c r="AD79" s="630">
        <v>2</v>
      </c>
      <c r="AE79" s="630">
        <v>0</v>
      </c>
      <c r="AF79" s="630">
        <v>0</v>
      </c>
      <c r="AG79" s="630">
        <v>1</v>
      </c>
      <c r="AH79" s="630">
        <v>0</v>
      </c>
      <c r="AI79" s="630">
        <v>0</v>
      </c>
      <c r="AJ79" s="630">
        <v>0</v>
      </c>
      <c r="AK79" s="630">
        <f>SUM(AC79:AJ79)</f>
        <v>140</v>
      </c>
      <c r="AL79" s="630">
        <v>0</v>
      </c>
      <c r="AM79" s="782">
        <f>SUM(AK79:AL79)</f>
        <v>140</v>
      </c>
      <c r="AN79" s="712">
        <v>3</v>
      </c>
      <c r="AO79" s="712">
        <v>0</v>
      </c>
      <c r="AP79" s="601">
        <f>SUM(AN79:AO79)</f>
        <v>3</v>
      </c>
      <c r="AQ79" s="783">
        <f t="shared" ref="AQ79:AQ89" si="81">+Z79-AK79-AN79</f>
        <v>672</v>
      </c>
      <c r="AR79" s="615">
        <f t="shared" ref="AR79:AR89" si="82">+AA79-AL79-AO79</f>
        <v>1</v>
      </c>
      <c r="AS79" s="616">
        <f t="shared" si="73"/>
        <v>673</v>
      </c>
      <c r="AT79" s="791">
        <f t="shared" si="71"/>
        <v>-9.9999999999999978E-2</v>
      </c>
    </row>
    <row r="80" spans="1:46" ht="13.5" x14ac:dyDescent="0.2">
      <c r="A80" s="800">
        <v>72</v>
      </c>
      <c r="B80" s="492" t="s">
        <v>280</v>
      </c>
      <c r="C80" s="409">
        <v>169</v>
      </c>
      <c r="D80" s="410">
        <v>2</v>
      </c>
      <c r="E80" s="408">
        <f t="shared" si="75"/>
        <v>171</v>
      </c>
      <c r="F80" s="270">
        <v>69</v>
      </c>
      <c r="G80" s="270">
        <v>1</v>
      </c>
      <c r="H80" s="270">
        <v>0</v>
      </c>
      <c r="I80" s="270">
        <v>0</v>
      </c>
      <c r="J80" s="270">
        <v>0</v>
      </c>
      <c r="K80" s="270">
        <v>0</v>
      </c>
      <c r="L80" s="270">
        <v>0</v>
      </c>
      <c r="M80" s="270">
        <v>0</v>
      </c>
      <c r="N80" s="379">
        <f t="shared" si="77"/>
        <v>70</v>
      </c>
      <c r="O80" s="270">
        <v>0</v>
      </c>
      <c r="P80" s="380">
        <f t="shared" ref="P80:P94" si="83">SUM(N80:O80)</f>
        <v>70</v>
      </c>
      <c r="Q80" s="329">
        <v>3</v>
      </c>
      <c r="R80" s="321">
        <v>0</v>
      </c>
      <c r="S80" s="404">
        <f t="shared" si="78"/>
        <v>3</v>
      </c>
      <c r="T80" s="386">
        <f t="shared" si="76"/>
        <v>96</v>
      </c>
      <c r="U80" s="387">
        <f t="shared" si="76"/>
        <v>2</v>
      </c>
      <c r="V80" s="388">
        <f t="shared" si="79"/>
        <v>98</v>
      </c>
      <c r="X80" s="799">
        <v>72</v>
      </c>
      <c r="Y80" s="698" t="s">
        <v>279</v>
      </c>
      <c r="Z80" s="270">
        <v>185</v>
      </c>
      <c r="AA80" s="270">
        <v>2</v>
      </c>
      <c r="AB80" s="267">
        <f t="shared" si="80"/>
        <v>187</v>
      </c>
      <c r="AC80" s="630">
        <v>27</v>
      </c>
      <c r="AD80" s="630">
        <v>0</v>
      </c>
      <c r="AE80" s="630">
        <v>1</v>
      </c>
      <c r="AF80" s="630">
        <v>0</v>
      </c>
      <c r="AG80" s="630">
        <v>2</v>
      </c>
      <c r="AH80" s="630">
        <v>4</v>
      </c>
      <c r="AI80" s="630">
        <v>0</v>
      </c>
      <c r="AJ80" s="630">
        <v>1</v>
      </c>
      <c r="AK80" s="630">
        <f t="shared" ref="AK80:AK89" si="84">SUM(AC80:AJ80)</f>
        <v>35</v>
      </c>
      <c r="AL80" s="630">
        <v>1</v>
      </c>
      <c r="AM80" s="782">
        <f t="shared" ref="AM80:AM89" si="85">SUM(AK80:AL80)</f>
        <v>36</v>
      </c>
      <c r="AN80" s="712">
        <v>12</v>
      </c>
      <c r="AO80" s="712">
        <v>0</v>
      </c>
      <c r="AP80" s="601">
        <f t="shared" ref="AP80:AP89" si="86">SUM(AN80:AO80)</f>
        <v>12</v>
      </c>
      <c r="AQ80" s="783">
        <f t="shared" si="81"/>
        <v>138</v>
      </c>
      <c r="AR80" s="615">
        <f t="shared" si="82"/>
        <v>1</v>
      </c>
      <c r="AS80" s="616">
        <f t="shared" si="73"/>
        <v>139</v>
      </c>
      <c r="AT80" s="791">
        <f t="shared" si="71"/>
        <v>1.4285714285714284</v>
      </c>
    </row>
    <row r="81" spans="1:46" ht="13.5" x14ac:dyDescent="0.2">
      <c r="A81" s="800">
        <v>73</v>
      </c>
      <c r="B81" s="492" t="s">
        <v>296</v>
      </c>
      <c r="C81" s="409">
        <v>90</v>
      </c>
      <c r="D81" s="410">
        <v>1</v>
      </c>
      <c r="E81" s="408">
        <f t="shared" si="75"/>
        <v>91</v>
      </c>
      <c r="F81" s="270">
        <v>15</v>
      </c>
      <c r="G81" s="270">
        <v>1</v>
      </c>
      <c r="H81" s="270">
        <v>0</v>
      </c>
      <c r="I81" s="270">
        <v>0</v>
      </c>
      <c r="J81" s="270">
        <v>2</v>
      </c>
      <c r="K81" s="270">
        <v>0</v>
      </c>
      <c r="L81" s="270">
        <v>0</v>
      </c>
      <c r="M81" s="270">
        <v>0</v>
      </c>
      <c r="N81" s="379">
        <f t="shared" si="77"/>
        <v>18</v>
      </c>
      <c r="O81" s="270">
        <v>0</v>
      </c>
      <c r="P81" s="380">
        <f t="shared" si="83"/>
        <v>18</v>
      </c>
      <c r="Q81" s="329">
        <v>0</v>
      </c>
      <c r="R81" s="321">
        <v>0</v>
      </c>
      <c r="S81" s="404">
        <f t="shared" si="78"/>
        <v>0</v>
      </c>
      <c r="T81" s="386">
        <f t="shared" si="76"/>
        <v>72</v>
      </c>
      <c r="U81" s="387">
        <f t="shared" si="76"/>
        <v>1</v>
      </c>
      <c r="V81" s="388">
        <f t="shared" si="79"/>
        <v>73</v>
      </c>
      <c r="X81" s="799">
        <v>73</v>
      </c>
      <c r="Y81" s="698" t="s">
        <v>258</v>
      </c>
      <c r="Z81" s="270">
        <v>717</v>
      </c>
      <c r="AA81" s="270">
        <v>0</v>
      </c>
      <c r="AB81" s="267">
        <f t="shared" si="80"/>
        <v>717</v>
      </c>
      <c r="AC81" s="630">
        <v>138</v>
      </c>
      <c r="AD81" s="630">
        <v>0</v>
      </c>
      <c r="AE81" s="630">
        <v>0</v>
      </c>
      <c r="AF81" s="630">
        <v>0</v>
      </c>
      <c r="AG81" s="630">
        <v>4</v>
      </c>
      <c r="AH81" s="630">
        <v>0</v>
      </c>
      <c r="AI81" s="630">
        <v>0</v>
      </c>
      <c r="AJ81" s="630">
        <v>0</v>
      </c>
      <c r="AK81" s="630">
        <f t="shared" si="84"/>
        <v>142</v>
      </c>
      <c r="AL81" s="630">
        <v>0</v>
      </c>
      <c r="AM81" s="782">
        <f t="shared" si="85"/>
        <v>142</v>
      </c>
      <c r="AN81" s="712">
        <v>7</v>
      </c>
      <c r="AO81" s="712">
        <v>0</v>
      </c>
      <c r="AP81" s="601">
        <f t="shared" si="86"/>
        <v>7</v>
      </c>
      <c r="AQ81" s="783">
        <f t="shared" si="81"/>
        <v>568</v>
      </c>
      <c r="AR81" s="615">
        <f t="shared" si="82"/>
        <v>0</v>
      </c>
      <c r="AS81" s="616">
        <f t="shared" ref="AS81:AS88" si="87">+AQ81+AR81</f>
        <v>568</v>
      </c>
      <c r="AT81" s="791">
        <f t="shared" si="71"/>
        <v>-0.12676056338028174</v>
      </c>
    </row>
    <row r="82" spans="1:46" ht="13.5" x14ac:dyDescent="0.2">
      <c r="A82" s="800">
        <v>74</v>
      </c>
      <c r="B82" s="492" t="s">
        <v>242</v>
      </c>
      <c r="C82" s="409">
        <v>368</v>
      </c>
      <c r="D82" s="410">
        <v>207</v>
      </c>
      <c r="E82" s="408">
        <f t="shared" si="75"/>
        <v>575</v>
      </c>
      <c r="F82" s="270">
        <v>51</v>
      </c>
      <c r="G82" s="270">
        <v>2</v>
      </c>
      <c r="H82" s="270">
        <v>0</v>
      </c>
      <c r="I82" s="270">
        <v>0</v>
      </c>
      <c r="J82" s="270">
        <v>1</v>
      </c>
      <c r="K82" s="270">
        <v>0</v>
      </c>
      <c r="L82" s="270">
        <v>0</v>
      </c>
      <c r="M82" s="270">
        <v>0</v>
      </c>
      <c r="N82" s="379">
        <f t="shared" si="77"/>
        <v>54</v>
      </c>
      <c r="O82" s="270">
        <v>5</v>
      </c>
      <c r="P82" s="380">
        <f t="shared" si="83"/>
        <v>59</v>
      </c>
      <c r="Q82" s="329">
        <v>0</v>
      </c>
      <c r="R82" s="321">
        <v>1</v>
      </c>
      <c r="S82" s="404">
        <f>SUM(Q82:R82)</f>
        <v>1</v>
      </c>
      <c r="T82" s="386">
        <f t="shared" si="76"/>
        <v>314</v>
      </c>
      <c r="U82" s="387">
        <f t="shared" si="76"/>
        <v>201</v>
      </c>
      <c r="V82" s="388">
        <f t="shared" si="79"/>
        <v>515</v>
      </c>
      <c r="X82" s="799">
        <v>74</v>
      </c>
      <c r="Y82" s="698" t="s">
        <v>280</v>
      </c>
      <c r="Z82" s="270">
        <v>123</v>
      </c>
      <c r="AA82" s="270">
        <v>6</v>
      </c>
      <c r="AB82" s="267">
        <f t="shared" si="80"/>
        <v>129</v>
      </c>
      <c r="AC82" s="630">
        <v>27</v>
      </c>
      <c r="AD82" s="630">
        <v>1</v>
      </c>
      <c r="AE82" s="630">
        <v>1</v>
      </c>
      <c r="AF82" s="630">
        <v>0</v>
      </c>
      <c r="AG82" s="630">
        <v>2</v>
      </c>
      <c r="AH82" s="630">
        <v>1</v>
      </c>
      <c r="AI82" s="630">
        <v>0</v>
      </c>
      <c r="AJ82" s="630">
        <v>0</v>
      </c>
      <c r="AK82" s="630">
        <f t="shared" si="84"/>
        <v>32</v>
      </c>
      <c r="AL82" s="630">
        <v>1</v>
      </c>
      <c r="AM82" s="782">
        <f t="shared" si="85"/>
        <v>33</v>
      </c>
      <c r="AN82" s="712">
        <v>7</v>
      </c>
      <c r="AO82" s="712">
        <v>0</v>
      </c>
      <c r="AP82" s="601">
        <f t="shared" si="86"/>
        <v>7</v>
      </c>
      <c r="AQ82" s="783">
        <f t="shared" si="81"/>
        <v>84</v>
      </c>
      <c r="AR82" s="615">
        <f t="shared" si="82"/>
        <v>5</v>
      </c>
      <c r="AS82" s="616">
        <f t="shared" si="87"/>
        <v>89</v>
      </c>
      <c r="AT82" s="791">
        <f t="shared" si="71"/>
        <v>1.1875</v>
      </c>
    </row>
    <row r="83" spans="1:46" ht="13.5" x14ac:dyDescent="0.2">
      <c r="A83" s="800">
        <v>75</v>
      </c>
      <c r="B83" s="492" t="s">
        <v>234</v>
      </c>
      <c r="C83" s="409">
        <v>110</v>
      </c>
      <c r="D83" s="410">
        <v>108</v>
      </c>
      <c r="E83" s="408">
        <f t="shared" si="75"/>
        <v>218</v>
      </c>
      <c r="F83" s="270">
        <v>23</v>
      </c>
      <c r="G83" s="270">
        <v>0</v>
      </c>
      <c r="H83" s="270">
        <v>0</v>
      </c>
      <c r="I83" s="270">
        <v>0</v>
      </c>
      <c r="J83" s="270">
        <v>0</v>
      </c>
      <c r="K83" s="270">
        <v>3</v>
      </c>
      <c r="L83" s="270">
        <v>0</v>
      </c>
      <c r="M83" s="270">
        <v>1</v>
      </c>
      <c r="N83" s="379">
        <f>SUM(F83:M83)</f>
        <v>27</v>
      </c>
      <c r="O83" s="270">
        <v>9</v>
      </c>
      <c r="P83" s="380">
        <f>SUM(N83:O83)</f>
        <v>36</v>
      </c>
      <c r="Q83" s="329">
        <v>5</v>
      </c>
      <c r="R83" s="321">
        <v>13</v>
      </c>
      <c r="S83" s="404">
        <f t="shared" si="78"/>
        <v>18</v>
      </c>
      <c r="T83" s="386">
        <f t="shared" si="76"/>
        <v>78</v>
      </c>
      <c r="U83" s="387">
        <f t="shared" si="76"/>
        <v>86</v>
      </c>
      <c r="V83" s="388">
        <f t="shared" si="79"/>
        <v>164</v>
      </c>
      <c r="X83" s="799">
        <v>75</v>
      </c>
      <c r="Y83" s="698" t="s">
        <v>296</v>
      </c>
      <c r="Z83" s="711">
        <v>28</v>
      </c>
      <c r="AA83" s="270">
        <v>0</v>
      </c>
      <c r="AB83" s="267">
        <f t="shared" si="80"/>
        <v>28</v>
      </c>
      <c r="AC83" s="630">
        <v>2</v>
      </c>
      <c r="AD83" s="630">
        <v>0</v>
      </c>
      <c r="AE83" s="630">
        <v>0</v>
      </c>
      <c r="AF83" s="630">
        <v>0</v>
      </c>
      <c r="AG83" s="630">
        <v>0</v>
      </c>
      <c r="AH83" s="630">
        <v>0</v>
      </c>
      <c r="AI83" s="630">
        <v>0</v>
      </c>
      <c r="AJ83" s="630">
        <v>0</v>
      </c>
      <c r="AK83" s="630">
        <f t="shared" si="84"/>
        <v>2</v>
      </c>
      <c r="AL83" s="630">
        <v>0</v>
      </c>
      <c r="AM83" s="782">
        <f t="shared" si="85"/>
        <v>2</v>
      </c>
      <c r="AN83" s="704">
        <v>0</v>
      </c>
      <c r="AO83" s="712">
        <v>0</v>
      </c>
      <c r="AP83" s="601">
        <f t="shared" si="86"/>
        <v>0</v>
      </c>
      <c r="AQ83" s="783">
        <f t="shared" si="81"/>
        <v>26</v>
      </c>
      <c r="AR83" s="615">
        <f t="shared" si="82"/>
        <v>0</v>
      </c>
      <c r="AS83" s="616">
        <f t="shared" si="87"/>
        <v>26</v>
      </c>
      <c r="AT83" s="791">
        <f t="shared" si="71"/>
        <v>8</v>
      </c>
    </row>
    <row r="84" spans="1:46" ht="13.5" x14ac:dyDescent="0.2">
      <c r="A84" s="800">
        <v>76</v>
      </c>
      <c r="B84" s="492" t="s">
        <v>254</v>
      </c>
      <c r="C84" s="409">
        <v>79</v>
      </c>
      <c r="D84" s="410">
        <v>105</v>
      </c>
      <c r="E84" s="408">
        <f t="shared" si="75"/>
        <v>184</v>
      </c>
      <c r="F84" s="270">
        <v>10</v>
      </c>
      <c r="G84" s="270">
        <v>0</v>
      </c>
      <c r="H84" s="270">
        <v>0</v>
      </c>
      <c r="I84" s="270">
        <v>0</v>
      </c>
      <c r="J84" s="270">
        <v>0</v>
      </c>
      <c r="K84" s="270">
        <v>0</v>
      </c>
      <c r="L84" s="270">
        <v>0</v>
      </c>
      <c r="M84" s="270">
        <v>1</v>
      </c>
      <c r="N84" s="379">
        <f t="shared" si="77"/>
        <v>11</v>
      </c>
      <c r="O84" s="270">
        <v>0</v>
      </c>
      <c r="P84" s="380">
        <f t="shared" si="83"/>
        <v>11</v>
      </c>
      <c r="Q84" s="329">
        <v>2</v>
      </c>
      <c r="R84" s="321">
        <v>1</v>
      </c>
      <c r="S84" s="404">
        <f t="shared" si="78"/>
        <v>3</v>
      </c>
      <c r="T84" s="386">
        <f t="shared" si="76"/>
        <v>66</v>
      </c>
      <c r="U84" s="387">
        <f t="shared" si="76"/>
        <v>104</v>
      </c>
      <c r="V84" s="388">
        <f t="shared" si="79"/>
        <v>170</v>
      </c>
      <c r="X84" s="799">
        <v>76</v>
      </c>
      <c r="Y84" s="698" t="s">
        <v>242</v>
      </c>
      <c r="Z84" s="596">
        <v>185</v>
      </c>
      <c r="AA84" s="270">
        <v>8</v>
      </c>
      <c r="AB84" s="267">
        <f t="shared" si="80"/>
        <v>193</v>
      </c>
      <c r="AC84" s="630">
        <v>17</v>
      </c>
      <c r="AD84" s="630">
        <v>0</v>
      </c>
      <c r="AE84" s="630">
        <v>1</v>
      </c>
      <c r="AF84" s="630">
        <v>0</v>
      </c>
      <c r="AG84" s="630">
        <v>2</v>
      </c>
      <c r="AH84" s="630">
        <v>1</v>
      </c>
      <c r="AI84" s="630">
        <v>0</v>
      </c>
      <c r="AJ84" s="630">
        <v>0</v>
      </c>
      <c r="AK84" s="630">
        <f t="shared" si="84"/>
        <v>21</v>
      </c>
      <c r="AL84" s="630">
        <v>0</v>
      </c>
      <c r="AM84" s="782">
        <f t="shared" si="85"/>
        <v>21</v>
      </c>
      <c r="AN84" s="770">
        <v>8</v>
      </c>
      <c r="AO84" s="712">
        <v>4</v>
      </c>
      <c r="AP84" s="601">
        <f>SUM(AN84:AO84)</f>
        <v>12</v>
      </c>
      <c r="AQ84" s="783">
        <f t="shared" si="81"/>
        <v>156</v>
      </c>
      <c r="AR84" s="615">
        <f t="shared" si="82"/>
        <v>4</v>
      </c>
      <c r="AS84" s="616">
        <f>+AQ84+AR84</f>
        <v>160</v>
      </c>
      <c r="AT84" s="791">
        <f t="shared" si="71"/>
        <v>1.5714285714285716</v>
      </c>
    </row>
    <row r="85" spans="1:46" ht="13.5" x14ac:dyDescent="0.2">
      <c r="A85" s="800">
        <v>77</v>
      </c>
      <c r="B85" s="492" t="s">
        <v>220</v>
      </c>
      <c r="C85" s="409">
        <v>170</v>
      </c>
      <c r="D85" s="410">
        <v>3</v>
      </c>
      <c r="E85" s="408">
        <f t="shared" si="75"/>
        <v>173</v>
      </c>
      <c r="F85" s="270">
        <v>46</v>
      </c>
      <c r="G85" s="270">
        <v>6</v>
      </c>
      <c r="H85" s="270">
        <v>0</v>
      </c>
      <c r="I85" s="270">
        <v>0</v>
      </c>
      <c r="J85" s="270">
        <v>0</v>
      </c>
      <c r="K85" s="270">
        <v>2</v>
      </c>
      <c r="L85" s="270">
        <v>0</v>
      </c>
      <c r="M85" s="270">
        <v>0</v>
      </c>
      <c r="N85" s="379">
        <f t="shared" si="77"/>
        <v>54</v>
      </c>
      <c r="O85" s="270">
        <v>0</v>
      </c>
      <c r="P85" s="380">
        <f t="shared" si="83"/>
        <v>54</v>
      </c>
      <c r="Q85" s="329">
        <v>5</v>
      </c>
      <c r="R85" s="321">
        <v>0</v>
      </c>
      <c r="S85" s="404">
        <f t="shared" si="78"/>
        <v>5</v>
      </c>
      <c r="T85" s="386">
        <f t="shared" si="76"/>
        <v>111</v>
      </c>
      <c r="U85" s="387">
        <f t="shared" si="76"/>
        <v>3</v>
      </c>
      <c r="V85" s="388">
        <f t="shared" si="79"/>
        <v>114</v>
      </c>
      <c r="X85" s="799">
        <v>77</v>
      </c>
      <c r="Y85" s="698" t="s">
        <v>234</v>
      </c>
      <c r="Z85" s="711">
        <v>80</v>
      </c>
      <c r="AA85" s="270">
        <v>2</v>
      </c>
      <c r="AB85" s="784">
        <f t="shared" si="80"/>
        <v>82</v>
      </c>
      <c r="AC85" s="785">
        <v>19</v>
      </c>
      <c r="AD85" s="630">
        <v>3</v>
      </c>
      <c r="AE85" s="630">
        <v>0</v>
      </c>
      <c r="AF85" s="630">
        <v>0</v>
      </c>
      <c r="AG85" s="630">
        <v>0</v>
      </c>
      <c r="AH85" s="630">
        <v>0</v>
      </c>
      <c r="AI85" s="630">
        <v>0</v>
      </c>
      <c r="AJ85" s="630">
        <v>0</v>
      </c>
      <c r="AK85" s="630">
        <f t="shared" si="84"/>
        <v>22</v>
      </c>
      <c r="AL85" s="630">
        <v>0</v>
      </c>
      <c r="AM85" s="782">
        <f t="shared" si="85"/>
        <v>22</v>
      </c>
      <c r="AN85" s="704">
        <v>0</v>
      </c>
      <c r="AO85" s="712">
        <v>0</v>
      </c>
      <c r="AP85" s="601">
        <f t="shared" si="86"/>
        <v>0</v>
      </c>
      <c r="AQ85" s="783">
        <f t="shared" si="81"/>
        <v>58</v>
      </c>
      <c r="AR85" s="615">
        <f t="shared" si="82"/>
        <v>2</v>
      </c>
      <c r="AS85" s="615">
        <f>+AQ85+AR85</f>
        <v>60</v>
      </c>
      <c r="AT85" s="791">
        <f t="shared" si="71"/>
        <v>0.22727272727272729</v>
      </c>
    </row>
    <row r="86" spans="1:46" ht="13.5" x14ac:dyDescent="0.2">
      <c r="A86" s="800">
        <v>78</v>
      </c>
      <c r="B86" s="492" t="s">
        <v>222</v>
      </c>
      <c r="C86" s="409">
        <v>99</v>
      </c>
      <c r="D86" s="410">
        <v>213</v>
      </c>
      <c r="E86" s="408">
        <f>+C86+D86</f>
        <v>312</v>
      </c>
      <c r="F86" s="270">
        <v>26</v>
      </c>
      <c r="G86" s="270">
        <v>0</v>
      </c>
      <c r="H86" s="270">
        <v>0</v>
      </c>
      <c r="I86" s="270">
        <v>0</v>
      </c>
      <c r="J86" s="270">
        <v>1</v>
      </c>
      <c r="K86" s="270">
        <v>0</v>
      </c>
      <c r="L86" s="270">
        <v>0</v>
      </c>
      <c r="M86" s="270">
        <v>0</v>
      </c>
      <c r="N86" s="379">
        <f t="shared" si="77"/>
        <v>27</v>
      </c>
      <c r="O86" s="270">
        <v>5</v>
      </c>
      <c r="P86" s="380">
        <f>SUM(N86:O86)</f>
        <v>32</v>
      </c>
      <c r="Q86" s="329">
        <v>1</v>
      </c>
      <c r="R86" s="321">
        <v>0</v>
      </c>
      <c r="S86" s="404">
        <f t="shared" si="78"/>
        <v>1</v>
      </c>
      <c r="T86" s="386">
        <f t="shared" si="76"/>
        <v>71</v>
      </c>
      <c r="U86" s="387">
        <f t="shared" si="76"/>
        <v>208</v>
      </c>
      <c r="V86" s="388">
        <f t="shared" si="79"/>
        <v>279</v>
      </c>
      <c r="X86" s="799">
        <v>78</v>
      </c>
      <c r="Y86" s="698" t="s">
        <v>254</v>
      </c>
      <c r="Z86" s="786">
        <v>88</v>
      </c>
      <c r="AA86" s="787">
        <v>0</v>
      </c>
      <c r="AB86" s="267">
        <f t="shared" si="80"/>
        <v>88</v>
      </c>
      <c r="AC86" s="768">
        <v>16</v>
      </c>
      <c r="AD86" s="630">
        <v>1</v>
      </c>
      <c r="AE86" s="630">
        <v>0</v>
      </c>
      <c r="AF86" s="769">
        <v>0</v>
      </c>
      <c r="AG86" s="630">
        <v>0</v>
      </c>
      <c r="AH86" s="630">
        <v>0</v>
      </c>
      <c r="AI86" s="630">
        <v>0</v>
      </c>
      <c r="AJ86" s="630">
        <v>0</v>
      </c>
      <c r="AK86" s="630">
        <f t="shared" si="84"/>
        <v>17</v>
      </c>
      <c r="AL86" s="630">
        <v>1</v>
      </c>
      <c r="AM86" s="782">
        <f t="shared" si="85"/>
        <v>18</v>
      </c>
      <c r="AN86" s="770">
        <v>0</v>
      </c>
      <c r="AO86" s="712">
        <v>0</v>
      </c>
      <c r="AP86" s="601">
        <f t="shared" si="86"/>
        <v>0</v>
      </c>
      <c r="AQ86" s="783">
        <f t="shared" si="81"/>
        <v>71</v>
      </c>
      <c r="AR86" s="615">
        <f t="shared" si="82"/>
        <v>-1</v>
      </c>
      <c r="AS86" s="616">
        <f t="shared" si="87"/>
        <v>70</v>
      </c>
      <c r="AT86" s="791">
        <f t="shared" si="71"/>
        <v>-0.3529411764705882</v>
      </c>
    </row>
    <row r="87" spans="1:46" ht="13.5" x14ac:dyDescent="0.2">
      <c r="A87" s="800">
        <v>79</v>
      </c>
      <c r="B87" s="492" t="s">
        <v>221</v>
      </c>
      <c r="C87" s="409">
        <v>177</v>
      </c>
      <c r="D87" s="410">
        <v>251</v>
      </c>
      <c r="E87" s="408">
        <f>+C87+D87</f>
        <v>428</v>
      </c>
      <c r="F87" s="270">
        <v>37</v>
      </c>
      <c r="G87" s="270">
        <v>1</v>
      </c>
      <c r="H87" s="270">
        <v>0</v>
      </c>
      <c r="I87" s="270">
        <v>0</v>
      </c>
      <c r="J87" s="270">
        <v>0</v>
      </c>
      <c r="K87" s="270">
        <v>0</v>
      </c>
      <c r="L87" s="270">
        <v>1</v>
      </c>
      <c r="M87" s="270">
        <v>1</v>
      </c>
      <c r="N87" s="379">
        <f t="shared" si="77"/>
        <v>40</v>
      </c>
      <c r="O87" s="270">
        <v>6</v>
      </c>
      <c r="P87" s="380">
        <f t="shared" si="83"/>
        <v>46</v>
      </c>
      <c r="Q87" s="329">
        <v>3</v>
      </c>
      <c r="R87" s="321">
        <v>2</v>
      </c>
      <c r="S87" s="404">
        <f t="shared" si="78"/>
        <v>5</v>
      </c>
      <c r="T87" s="386">
        <f t="shared" si="76"/>
        <v>134</v>
      </c>
      <c r="U87" s="387">
        <f t="shared" si="76"/>
        <v>243</v>
      </c>
      <c r="V87" s="388">
        <f t="shared" si="79"/>
        <v>377</v>
      </c>
      <c r="X87" s="799">
        <v>79</v>
      </c>
      <c r="Y87" s="698" t="s">
        <v>220</v>
      </c>
      <c r="Z87" s="596">
        <v>107</v>
      </c>
      <c r="AA87" s="270">
        <v>1</v>
      </c>
      <c r="AB87" s="267">
        <f t="shared" si="80"/>
        <v>108</v>
      </c>
      <c r="AC87" s="768">
        <v>29</v>
      </c>
      <c r="AD87" s="630">
        <v>0</v>
      </c>
      <c r="AE87" s="630">
        <v>0</v>
      </c>
      <c r="AF87" s="630">
        <v>0</v>
      </c>
      <c r="AG87" s="630">
        <v>0</v>
      </c>
      <c r="AH87" s="630">
        <v>0</v>
      </c>
      <c r="AI87" s="630">
        <v>0</v>
      </c>
      <c r="AJ87" s="630">
        <v>0</v>
      </c>
      <c r="AK87" s="630">
        <f t="shared" si="84"/>
        <v>29</v>
      </c>
      <c r="AL87" s="630">
        <v>0</v>
      </c>
      <c r="AM87" s="782">
        <f t="shared" si="85"/>
        <v>29</v>
      </c>
      <c r="AN87" s="770">
        <v>0</v>
      </c>
      <c r="AO87" s="712">
        <v>0</v>
      </c>
      <c r="AP87" s="601">
        <f t="shared" si="86"/>
        <v>0</v>
      </c>
      <c r="AQ87" s="783">
        <f t="shared" si="81"/>
        <v>78</v>
      </c>
      <c r="AR87" s="615">
        <f t="shared" si="82"/>
        <v>1</v>
      </c>
      <c r="AS87" s="616">
        <f t="shared" si="87"/>
        <v>79</v>
      </c>
      <c r="AT87" s="791">
        <f t="shared" si="71"/>
        <v>0.86206896551724133</v>
      </c>
    </row>
    <row r="88" spans="1:46" ht="13.5" x14ac:dyDescent="0.2">
      <c r="A88" s="800">
        <v>80</v>
      </c>
      <c r="B88" s="492" t="s">
        <v>297</v>
      </c>
      <c r="C88" s="409">
        <v>140</v>
      </c>
      <c r="D88" s="410">
        <v>173</v>
      </c>
      <c r="E88" s="408">
        <f>+C88+D88</f>
        <v>313</v>
      </c>
      <c r="F88" s="270">
        <v>28</v>
      </c>
      <c r="G88" s="270">
        <v>0</v>
      </c>
      <c r="H88" s="270">
        <v>0</v>
      </c>
      <c r="I88" s="270">
        <v>0</v>
      </c>
      <c r="J88" s="270">
        <v>1</v>
      </c>
      <c r="K88" s="270">
        <v>0</v>
      </c>
      <c r="L88" s="270">
        <v>0</v>
      </c>
      <c r="M88" s="270">
        <v>0</v>
      </c>
      <c r="N88" s="379">
        <f t="shared" si="77"/>
        <v>29</v>
      </c>
      <c r="O88" s="270">
        <v>3</v>
      </c>
      <c r="P88" s="380">
        <f t="shared" si="83"/>
        <v>32</v>
      </c>
      <c r="Q88" s="329">
        <v>2</v>
      </c>
      <c r="R88" s="321">
        <v>3</v>
      </c>
      <c r="S88" s="404">
        <f t="shared" si="78"/>
        <v>5</v>
      </c>
      <c r="T88" s="386">
        <f t="shared" si="76"/>
        <v>109</v>
      </c>
      <c r="U88" s="387">
        <f t="shared" si="76"/>
        <v>167</v>
      </c>
      <c r="V88" s="388">
        <f t="shared" si="79"/>
        <v>276</v>
      </c>
      <c r="X88" s="799">
        <v>80</v>
      </c>
      <c r="Y88" s="698" t="s">
        <v>222</v>
      </c>
      <c r="Z88" s="596">
        <v>94</v>
      </c>
      <c r="AA88" s="270">
        <v>3</v>
      </c>
      <c r="AB88" s="267">
        <f t="shared" si="80"/>
        <v>97</v>
      </c>
      <c r="AC88" s="768">
        <v>26</v>
      </c>
      <c r="AD88" s="630">
        <v>1</v>
      </c>
      <c r="AE88" s="630">
        <v>0</v>
      </c>
      <c r="AF88" s="630">
        <v>0</v>
      </c>
      <c r="AG88" s="630">
        <v>0</v>
      </c>
      <c r="AH88" s="630">
        <v>2</v>
      </c>
      <c r="AI88" s="630">
        <v>0</v>
      </c>
      <c r="AJ88" s="630">
        <v>0</v>
      </c>
      <c r="AK88" s="630">
        <f t="shared" si="84"/>
        <v>29</v>
      </c>
      <c r="AL88" s="630">
        <v>0</v>
      </c>
      <c r="AM88" s="782">
        <f t="shared" si="85"/>
        <v>29</v>
      </c>
      <c r="AN88" s="770">
        <v>3</v>
      </c>
      <c r="AO88" s="712">
        <v>0</v>
      </c>
      <c r="AP88" s="601">
        <f t="shared" si="86"/>
        <v>3</v>
      </c>
      <c r="AQ88" s="783">
        <f t="shared" si="81"/>
        <v>62</v>
      </c>
      <c r="AR88" s="615">
        <f t="shared" si="82"/>
        <v>3</v>
      </c>
      <c r="AS88" s="616">
        <f t="shared" si="87"/>
        <v>65</v>
      </c>
      <c r="AT88" s="791">
        <f t="shared" si="71"/>
        <v>-6.8965517241379337E-2</v>
      </c>
    </row>
    <row r="89" spans="1:46" ht="14.25" thickBot="1" x14ac:dyDescent="0.25">
      <c r="A89" s="800">
        <v>81</v>
      </c>
      <c r="B89" s="376" t="s">
        <v>304</v>
      </c>
      <c r="C89" s="378">
        <v>414</v>
      </c>
      <c r="D89" s="379">
        <v>172</v>
      </c>
      <c r="E89" s="380">
        <f t="shared" ref="E89:E94" si="88">SUM(C89:D89)</f>
        <v>586</v>
      </c>
      <c r="F89" s="392">
        <v>0</v>
      </c>
      <c r="G89" s="393">
        <v>402</v>
      </c>
      <c r="H89" s="393">
        <v>0</v>
      </c>
      <c r="I89" s="393">
        <v>0</v>
      </c>
      <c r="J89" s="393">
        <v>0</v>
      </c>
      <c r="K89" s="393">
        <v>0</v>
      </c>
      <c r="L89" s="393">
        <v>0</v>
      </c>
      <c r="M89" s="394">
        <v>0</v>
      </c>
      <c r="N89" s="400">
        <f t="shared" ref="N89:N94" si="89">SUM(F89:M89)</f>
        <v>402</v>
      </c>
      <c r="O89" s="393">
        <v>0</v>
      </c>
      <c r="P89" s="402">
        <f t="shared" si="83"/>
        <v>402</v>
      </c>
      <c r="Q89" s="328">
        <v>4</v>
      </c>
      <c r="R89" s="321">
        <v>2</v>
      </c>
      <c r="S89" s="404">
        <f t="shared" si="78"/>
        <v>6</v>
      </c>
      <c r="T89" s="419">
        <f t="shared" si="76"/>
        <v>8</v>
      </c>
      <c r="U89" s="420">
        <f>+D89-O89-R89</f>
        <v>170</v>
      </c>
      <c r="V89" s="418">
        <f t="shared" si="79"/>
        <v>178</v>
      </c>
      <c r="X89" s="799">
        <v>81</v>
      </c>
      <c r="Y89" s="668" t="s">
        <v>221</v>
      </c>
      <c r="Z89" s="605">
        <v>120</v>
      </c>
      <c r="AA89" s="606">
        <v>0</v>
      </c>
      <c r="AB89" s="267">
        <f t="shared" si="80"/>
        <v>120</v>
      </c>
      <c r="AC89" s="775">
        <v>32</v>
      </c>
      <c r="AD89" s="775">
        <v>2</v>
      </c>
      <c r="AE89" s="775">
        <v>1</v>
      </c>
      <c r="AF89" s="775">
        <v>0</v>
      </c>
      <c r="AG89" s="775">
        <v>0</v>
      </c>
      <c r="AH89" s="775">
        <v>0</v>
      </c>
      <c r="AI89" s="775">
        <v>0</v>
      </c>
      <c r="AJ89" s="775">
        <v>0</v>
      </c>
      <c r="AK89" s="776">
        <f t="shared" si="84"/>
        <v>35</v>
      </c>
      <c r="AL89" s="776">
        <v>0</v>
      </c>
      <c r="AM89" s="788">
        <f t="shared" si="85"/>
        <v>35</v>
      </c>
      <c r="AN89" s="778">
        <v>1</v>
      </c>
      <c r="AO89" s="779">
        <v>0</v>
      </c>
      <c r="AP89" s="610">
        <f t="shared" si="86"/>
        <v>1</v>
      </c>
      <c r="AQ89" s="789">
        <f t="shared" si="81"/>
        <v>84</v>
      </c>
      <c r="AR89" s="790">
        <f t="shared" si="82"/>
        <v>0</v>
      </c>
      <c r="AS89" s="781">
        <f>+AQ89+AR89</f>
        <v>84</v>
      </c>
      <c r="AT89" s="791">
        <f t="shared" si="71"/>
        <v>0.14285714285714279</v>
      </c>
    </row>
    <row r="90" spans="1:46" ht="13.5" x14ac:dyDescent="0.2">
      <c r="A90" s="800">
        <v>82</v>
      </c>
      <c r="B90" s="376" t="s">
        <v>305</v>
      </c>
      <c r="C90" s="378">
        <v>413</v>
      </c>
      <c r="D90" s="379">
        <v>141</v>
      </c>
      <c r="E90" s="380">
        <f t="shared" si="88"/>
        <v>554</v>
      </c>
      <c r="F90" s="392">
        <v>0</v>
      </c>
      <c r="G90" s="393">
        <v>406</v>
      </c>
      <c r="H90" s="393">
        <v>0</v>
      </c>
      <c r="I90" s="393">
        <v>0</v>
      </c>
      <c r="J90" s="393">
        <v>0</v>
      </c>
      <c r="K90" s="393">
        <v>0</v>
      </c>
      <c r="L90" s="393">
        <v>0</v>
      </c>
      <c r="M90" s="394">
        <v>0</v>
      </c>
      <c r="N90" s="400">
        <f t="shared" si="89"/>
        <v>406</v>
      </c>
      <c r="O90" s="393">
        <v>0</v>
      </c>
      <c r="P90" s="402">
        <f t="shared" si="83"/>
        <v>406</v>
      </c>
      <c r="Q90" s="328">
        <v>7</v>
      </c>
      <c r="R90" s="321">
        <v>1</v>
      </c>
      <c r="S90" s="404">
        <f t="shared" si="78"/>
        <v>8</v>
      </c>
      <c r="T90" s="419">
        <f t="shared" si="76"/>
        <v>0</v>
      </c>
      <c r="U90" s="420">
        <f t="shared" si="76"/>
        <v>140</v>
      </c>
      <c r="V90" s="418">
        <f>+T90+U90</f>
        <v>140</v>
      </c>
    </row>
    <row r="91" spans="1:46" ht="13.5" x14ac:dyDescent="0.2">
      <c r="A91" s="800">
        <v>83</v>
      </c>
      <c r="B91" s="376" t="s">
        <v>306</v>
      </c>
      <c r="C91" s="378">
        <v>487</v>
      </c>
      <c r="D91" s="379">
        <v>280</v>
      </c>
      <c r="E91" s="380">
        <f t="shared" si="88"/>
        <v>767</v>
      </c>
      <c r="F91" s="392">
        <v>0</v>
      </c>
      <c r="G91" s="393">
        <v>487</v>
      </c>
      <c r="H91" s="393">
        <v>0</v>
      </c>
      <c r="I91" s="393">
        <v>0</v>
      </c>
      <c r="J91" s="393">
        <v>0</v>
      </c>
      <c r="K91" s="393">
        <v>0</v>
      </c>
      <c r="L91" s="393">
        <v>0</v>
      </c>
      <c r="M91" s="394">
        <v>0</v>
      </c>
      <c r="N91" s="400">
        <f t="shared" si="89"/>
        <v>487</v>
      </c>
      <c r="O91" s="393">
        <v>0</v>
      </c>
      <c r="P91" s="402">
        <f t="shared" si="83"/>
        <v>487</v>
      </c>
      <c r="Q91" s="328">
        <v>0</v>
      </c>
      <c r="R91" s="321">
        <v>1</v>
      </c>
      <c r="S91" s="404">
        <f t="shared" si="78"/>
        <v>1</v>
      </c>
      <c r="T91" s="617">
        <f t="shared" si="76"/>
        <v>0</v>
      </c>
      <c r="U91" s="420">
        <f t="shared" si="76"/>
        <v>279</v>
      </c>
      <c r="V91" s="418">
        <f t="shared" si="79"/>
        <v>279</v>
      </c>
    </row>
    <row r="92" spans="1:46" ht="13.5" x14ac:dyDescent="0.2">
      <c r="A92" s="800">
        <v>84</v>
      </c>
      <c r="B92" s="376" t="s">
        <v>307</v>
      </c>
      <c r="C92" s="378">
        <v>366</v>
      </c>
      <c r="D92" s="379">
        <v>123</v>
      </c>
      <c r="E92" s="380">
        <f t="shared" si="88"/>
        <v>489</v>
      </c>
      <c r="F92" s="392">
        <v>0</v>
      </c>
      <c r="G92" s="393">
        <v>329</v>
      </c>
      <c r="H92" s="393">
        <v>0</v>
      </c>
      <c r="I92" s="393">
        <v>0</v>
      </c>
      <c r="J92" s="393">
        <v>3</v>
      </c>
      <c r="K92" s="393">
        <v>0</v>
      </c>
      <c r="L92" s="393">
        <v>0</v>
      </c>
      <c r="M92" s="394">
        <v>0</v>
      </c>
      <c r="N92" s="400">
        <f t="shared" si="89"/>
        <v>332</v>
      </c>
      <c r="O92" s="393">
        <v>0</v>
      </c>
      <c r="P92" s="402">
        <f t="shared" si="83"/>
        <v>332</v>
      </c>
      <c r="Q92" s="328">
        <v>11</v>
      </c>
      <c r="R92" s="321">
        <v>3</v>
      </c>
      <c r="S92" s="404">
        <f t="shared" si="78"/>
        <v>14</v>
      </c>
      <c r="T92" s="419">
        <f t="shared" si="76"/>
        <v>23</v>
      </c>
      <c r="U92" s="420">
        <f t="shared" si="76"/>
        <v>120</v>
      </c>
      <c r="V92" s="421">
        <f t="shared" si="79"/>
        <v>143</v>
      </c>
    </row>
    <row r="93" spans="1:46" ht="13.5" x14ac:dyDescent="0.2">
      <c r="A93" s="800">
        <v>85</v>
      </c>
      <c r="B93" s="376" t="s">
        <v>308</v>
      </c>
      <c r="C93" s="378">
        <v>435</v>
      </c>
      <c r="D93" s="379">
        <v>152</v>
      </c>
      <c r="E93" s="380">
        <f t="shared" si="88"/>
        <v>587</v>
      </c>
      <c r="F93" s="392">
        <v>0</v>
      </c>
      <c r="G93" s="393">
        <v>434</v>
      </c>
      <c r="H93" s="393">
        <v>0</v>
      </c>
      <c r="I93" s="393">
        <v>0</v>
      </c>
      <c r="J93" s="393">
        <v>1</v>
      </c>
      <c r="K93" s="393">
        <v>0</v>
      </c>
      <c r="L93" s="393">
        <v>0</v>
      </c>
      <c r="M93" s="394">
        <v>0</v>
      </c>
      <c r="N93" s="400">
        <f t="shared" si="89"/>
        <v>435</v>
      </c>
      <c r="O93" s="393">
        <v>0</v>
      </c>
      <c r="P93" s="402">
        <f t="shared" si="83"/>
        <v>435</v>
      </c>
      <c r="Q93" s="328">
        <v>0</v>
      </c>
      <c r="R93" s="321">
        <v>3</v>
      </c>
      <c r="S93" s="404">
        <f t="shared" si="78"/>
        <v>3</v>
      </c>
      <c r="T93" s="617">
        <f>+C93-N93-Q93</f>
        <v>0</v>
      </c>
      <c r="U93" s="420">
        <f t="shared" ref="T93:U94" si="90">+D93-O93-R93</f>
        <v>149</v>
      </c>
      <c r="V93" s="421">
        <f t="shared" si="79"/>
        <v>149</v>
      </c>
    </row>
    <row r="94" spans="1:46" ht="14.25" thickBot="1" x14ac:dyDescent="0.25">
      <c r="A94" s="800">
        <v>86</v>
      </c>
      <c r="B94" s="377" t="s">
        <v>309</v>
      </c>
      <c r="C94" s="381">
        <v>454</v>
      </c>
      <c r="D94" s="382">
        <v>191</v>
      </c>
      <c r="E94" s="383">
        <f t="shared" si="88"/>
        <v>645</v>
      </c>
      <c r="F94" s="395">
        <v>0</v>
      </c>
      <c r="G94" s="396">
        <v>452</v>
      </c>
      <c r="H94" s="396">
        <v>0</v>
      </c>
      <c r="I94" s="396">
        <v>0</v>
      </c>
      <c r="J94" s="396">
        <v>0</v>
      </c>
      <c r="K94" s="396">
        <v>0</v>
      </c>
      <c r="L94" s="396">
        <v>0</v>
      </c>
      <c r="M94" s="397">
        <v>0</v>
      </c>
      <c r="N94" s="401">
        <f t="shared" si="89"/>
        <v>452</v>
      </c>
      <c r="O94" s="396">
        <v>0</v>
      </c>
      <c r="P94" s="403">
        <f t="shared" si="83"/>
        <v>452</v>
      </c>
      <c r="Q94" s="355">
        <v>0</v>
      </c>
      <c r="R94" s="323">
        <v>2</v>
      </c>
      <c r="S94" s="405">
        <f t="shared" si="78"/>
        <v>2</v>
      </c>
      <c r="T94" s="618">
        <f t="shared" si="90"/>
        <v>2</v>
      </c>
      <c r="U94" s="422">
        <f t="shared" si="90"/>
        <v>189</v>
      </c>
      <c r="V94" s="423">
        <f t="shared" si="79"/>
        <v>191</v>
      </c>
    </row>
    <row r="95" spans="1:46" ht="13.5" x14ac:dyDescent="0.2">
      <c r="N95" s="622">
        <f>SUM(N9:N94)</f>
        <v>12310</v>
      </c>
      <c r="O95" s="622">
        <f>SUM(O9:O94)</f>
        <v>893</v>
      </c>
      <c r="P95" s="622">
        <f>SUM(P9:P94)</f>
        <v>13203</v>
      </c>
    </row>
    <row r="97" spans="6:9" x14ac:dyDescent="0.2">
      <c r="G97" s="42"/>
    </row>
    <row r="98" spans="6:9" ht="51" x14ac:dyDescent="0.2">
      <c r="G98" s="629" t="s">
        <v>314</v>
      </c>
      <c r="H98" s="42"/>
      <c r="I98" s="42"/>
    </row>
    <row r="99" spans="6:9" ht="13.5" x14ac:dyDescent="0.2">
      <c r="F99" s="624">
        <v>2019</v>
      </c>
      <c r="G99" s="622">
        <v>12310</v>
      </c>
      <c r="H99" s="625">
        <f>+G99-G100</f>
        <v>681</v>
      </c>
      <c r="I99" s="626">
        <f>+G99/G100-1</f>
        <v>5.856049531344043E-2</v>
      </c>
    </row>
    <row r="100" spans="6:9" ht="13.5" x14ac:dyDescent="0.2">
      <c r="F100" s="624" t="s">
        <v>313</v>
      </c>
      <c r="G100" s="623">
        <v>11629</v>
      </c>
      <c r="H100" s="627"/>
      <c r="I100" s="628"/>
    </row>
    <row r="101" spans="6:9" x14ac:dyDescent="0.2">
      <c r="H101" s="625"/>
      <c r="I101" s="625"/>
    </row>
    <row r="102" spans="6:9" x14ac:dyDescent="0.2">
      <c r="H102" s="626"/>
    </row>
  </sheetData>
  <mergeCells count="34">
    <mergeCell ref="S6:S7"/>
    <mergeCell ref="B1:V1"/>
    <mergeCell ref="B2:V2"/>
    <mergeCell ref="B4:V4"/>
    <mergeCell ref="B6:B8"/>
    <mergeCell ref="C6:D6"/>
    <mergeCell ref="E6:E7"/>
    <mergeCell ref="F6:F7"/>
    <mergeCell ref="G6:G7"/>
    <mergeCell ref="H6:H7"/>
    <mergeCell ref="I6:I7"/>
    <mergeCell ref="J6:J7"/>
    <mergeCell ref="K6:M6"/>
    <mergeCell ref="N6:O6"/>
    <mergeCell ref="P6:P7"/>
    <mergeCell ref="Q6:R6"/>
    <mergeCell ref="T6:U6"/>
    <mergeCell ref="V6:V7"/>
    <mergeCell ref="Y6:Y8"/>
    <mergeCell ref="Z6:AA6"/>
    <mergeCell ref="AB6:AB7"/>
    <mergeCell ref="Y4:AS4"/>
    <mergeCell ref="AK6:AL6"/>
    <mergeCell ref="AM6:AM7"/>
    <mergeCell ref="AN6:AO6"/>
    <mergeCell ref="AP6:AP7"/>
    <mergeCell ref="AQ6:AR6"/>
    <mergeCell ref="AS6:AS7"/>
    <mergeCell ref="AC6:AC7"/>
    <mergeCell ref="AD6:AD7"/>
    <mergeCell ref="AE6:AE7"/>
    <mergeCell ref="AF6:AF7"/>
    <mergeCell ref="AG6:AG7"/>
    <mergeCell ref="AH6:AJ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F14" sqref="F14:F15"/>
    </sheetView>
  </sheetViews>
  <sheetFormatPr baseColWidth="10" defaultRowHeight="12.75" x14ac:dyDescent="0.2"/>
  <cols>
    <col min="1" max="1" width="3.85546875" customWidth="1"/>
    <col min="2" max="3" width="10.140625" customWidth="1"/>
    <col min="4" max="4" width="21.140625" customWidth="1"/>
    <col min="5" max="5" width="15.7109375" customWidth="1"/>
    <col min="6" max="6" width="14.5703125" customWidth="1"/>
  </cols>
  <sheetData>
    <row r="1" spans="2:6" x14ac:dyDescent="0.2">
      <c r="B1" s="42" t="s">
        <v>322</v>
      </c>
      <c r="C1" s="42"/>
    </row>
    <row r="2" spans="2:6" x14ac:dyDescent="0.2">
      <c r="B2" s="42" t="s">
        <v>323</v>
      </c>
      <c r="C2" s="42"/>
    </row>
    <row r="3" spans="2:6" x14ac:dyDescent="0.2">
      <c r="B3" s="42"/>
      <c r="C3" s="42"/>
    </row>
    <row r="4" spans="2:6" x14ac:dyDescent="0.2">
      <c r="B4" s="1428" t="s">
        <v>324</v>
      </c>
      <c r="C4" s="1428"/>
      <c r="D4" s="1428"/>
      <c r="E4" s="1428"/>
      <c r="F4" s="1428"/>
    </row>
    <row r="5" spans="2:6" ht="6" customHeight="1" x14ac:dyDescent="0.2">
      <c r="B5" s="797"/>
      <c r="C5" s="797"/>
      <c r="D5" s="797"/>
      <c r="E5" s="797"/>
      <c r="F5" s="797"/>
    </row>
    <row r="6" spans="2:6" x14ac:dyDescent="0.2">
      <c r="B6" s="1427" t="s">
        <v>316</v>
      </c>
      <c r="C6" s="1427"/>
      <c r="D6" s="1427"/>
      <c r="E6" s="1427"/>
      <c r="F6" s="1427"/>
    </row>
    <row r="7" spans="2:6" ht="5.25" customHeight="1" x14ac:dyDescent="0.2">
      <c r="B7" s="798"/>
      <c r="C7" s="798"/>
      <c r="D7" s="798"/>
      <c r="E7" s="798"/>
      <c r="F7" s="798"/>
    </row>
    <row r="8" spans="2:6" x14ac:dyDescent="0.2">
      <c r="B8" s="795" t="s">
        <v>315</v>
      </c>
      <c r="C8" s="795" t="s">
        <v>325</v>
      </c>
      <c r="D8" s="796" t="s">
        <v>314</v>
      </c>
      <c r="E8" s="795" t="s">
        <v>317</v>
      </c>
      <c r="F8" s="795" t="s">
        <v>318</v>
      </c>
    </row>
    <row r="9" spans="2:6" ht="15.75" x14ac:dyDescent="0.2">
      <c r="B9" s="794">
        <v>2019</v>
      </c>
      <c r="C9" s="794" t="s">
        <v>326</v>
      </c>
      <c r="D9" s="793">
        <v>12310</v>
      </c>
      <c r="E9" s="1423">
        <f>+D9-D10</f>
        <v>681</v>
      </c>
      <c r="F9" s="1425">
        <f>+D9/D10-1</f>
        <v>5.856049531344043E-2</v>
      </c>
    </row>
    <row r="10" spans="2:6" ht="15.75" x14ac:dyDescent="0.2">
      <c r="B10" s="794" t="s">
        <v>313</v>
      </c>
      <c r="C10" s="794" t="s">
        <v>327</v>
      </c>
      <c r="D10" s="793">
        <v>11629</v>
      </c>
      <c r="E10" s="1424"/>
      <c r="F10" s="1426"/>
    </row>
  </sheetData>
  <mergeCells count="4">
    <mergeCell ref="E9:E10"/>
    <mergeCell ref="F9:F10"/>
    <mergeCell ref="B6:F6"/>
    <mergeCell ref="B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3. Ejecución Pptal Fuentes.</vt:lpstr>
      <vt:lpstr>13. Logística - Procesos</vt:lpstr>
      <vt:lpstr>20. Carga y Producción Judi (e)</vt:lpstr>
      <vt:lpstr>BOLETIN</vt:lpstr>
      <vt:lpstr>NCPP </vt:lpstr>
      <vt:lpstr>MODULO VIOLENCIA</vt:lpstr>
      <vt:lpstr>Hoja1</vt:lpstr>
      <vt:lpstr>Hoja2</vt:lpstr>
      <vt:lpstr>'13. Logística - Procesos'!Área_de_impresión</vt:lpstr>
      <vt:lpstr>'20. Carga y Producción Judi (e)'!Área_de_impresión</vt:lpstr>
      <vt:lpstr>'3. Ejecución Pptal Fuentes.'!Área_de_impresión</vt:lpstr>
      <vt:lpstr>BOLETIN!Área_de_impresión</vt:lpstr>
      <vt:lpstr>'MODULO VIOLENCIA'!Área_de_impresión</vt:lpstr>
      <vt:lpstr>'NCPP '!Área_de_impresión</vt:lpstr>
    </vt:vector>
  </TitlesOfParts>
  <Company>soporte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CORTE SUPERIOR DE JUSTICIA DE JUNIN</cp:lastModifiedBy>
  <cp:lastPrinted>2019-05-12T17:13:54Z</cp:lastPrinted>
  <dcterms:created xsi:type="dcterms:W3CDTF">2010-07-12T21:49:07Z</dcterms:created>
  <dcterms:modified xsi:type="dcterms:W3CDTF">2019-05-20T15:25:50Z</dcterms:modified>
</cp:coreProperties>
</file>